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1760" tabRatio="638" firstSheet="1" activeTab="1"/>
  </bookViews>
  <sheets>
    <sheet name="목록" sheetId="3" state="hidden" r:id="rId1"/>
    <sheet name="표지" sheetId="8" r:id="rId2"/>
    <sheet name="총칙" sheetId="9" r:id="rId3"/>
    <sheet name="총괄표" sheetId="10" r:id="rId4"/>
    <sheet name="(법인회계) 세입 예산서" sheetId="6" r:id="rId5"/>
    <sheet name="(법인회계) 세출 예산서" sheetId="7" r:id="rId6"/>
  </sheets>
  <definedNames>
    <definedName name="_xlnm._FilterDatabase" localSheetId="4" hidden="1">'(법인회계) 세출 예산서'!$A$4:$H$65</definedName>
    <definedName name="_xlnm.Print_Area" localSheetId="4">'(법인회계) 세입 예산서'!$A$1:$H$47</definedName>
    <definedName name="_xlnm.Print_Area" localSheetId="5">'(법인회계) 세출 예산서'!$A$1:$H$66</definedName>
    <definedName name="_xlnm.Print_Area" localSheetId="3">총괄표!$A$1:$H$25</definedName>
    <definedName name="_xlnm.Print_Titles" localSheetId="4">'(법인회계) 세입 예산서'!$1:$4</definedName>
    <definedName name="_xlnm.Print_Titles" localSheetId="5">'(법인회계) 세출 예산서'!$2:$4</definedName>
  </definedNames>
  <calcPr calcId="145621"/>
</workbook>
</file>

<file path=xl/calcChain.xml><?xml version="1.0" encoding="utf-8"?>
<calcChain xmlns="http://schemas.openxmlformats.org/spreadsheetml/2006/main">
  <c r="H45" i="6" l="1"/>
  <c r="D50" i="7"/>
  <c r="H30" i="7"/>
  <c r="H33" i="7"/>
  <c r="G20" i="10" l="1"/>
  <c r="F55" i="7"/>
  <c r="D55" i="7" s="1"/>
  <c r="H16" i="7"/>
  <c r="H32" i="7" l="1"/>
  <c r="H31" i="7"/>
  <c r="H34" i="7" s="1"/>
  <c r="F29" i="7" s="1"/>
  <c r="D29" i="7" s="1"/>
  <c r="D27" i="7"/>
  <c r="H17" i="7"/>
  <c r="H15" i="7"/>
  <c r="H9" i="7"/>
  <c r="H8" i="7"/>
  <c r="G13" i="7"/>
  <c r="G21" i="7"/>
  <c r="G23" i="7"/>
  <c r="G26" i="7"/>
  <c r="G28" i="7"/>
  <c r="G36" i="7"/>
  <c r="G39" i="7"/>
  <c r="G42" i="7"/>
  <c r="G41" i="7" s="1"/>
  <c r="G45" i="7"/>
  <c r="G44" i="7" s="1"/>
  <c r="G48" i="7"/>
  <c r="G51" i="7"/>
  <c r="G54" i="7"/>
  <c r="G56" i="7"/>
  <c r="G58" i="7"/>
  <c r="G61" i="7"/>
  <c r="G60" i="7" s="1"/>
  <c r="F45" i="6"/>
  <c r="D45" i="6" s="1"/>
  <c r="D10" i="6"/>
  <c r="H8" i="6"/>
  <c r="H9" i="6" s="1"/>
  <c r="F7" i="6" s="1"/>
  <c r="D7" i="6" s="1"/>
  <c r="D6" i="6" s="1"/>
  <c r="G47" i="7" l="1"/>
  <c r="G25" i="7"/>
  <c r="G35" i="7"/>
  <c r="G12" i="7"/>
  <c r="G53" i="7"/>
  <c r="G64" i="7" l="1"/>
  <c r="G18" i="10" l="1"/>
  <c r="G10" i="10"/>
  <c r="G8" i="10"/>
  <c r="G6" i="10"/>
  <c r="E20" i="10"/>
  <c r="E18" i="10"/>
  <c r="E16" i="10"/>
  <c r="E14" i="10"/>
  <c r="E12" i="10"/>
  <c r="E10" i="10"/>
  <c r="E8" i="10"/>
  <c r="E6" i="10"/>
  <c r="A20" i="10"/>
  <c r="A18" i="10"/>
  <c r="A16" i="10"/>
  <c r="A14" i="10"/>
  <c r="A12" i="10"/>
  <c r="A10" i="10"/>
  <c r="A8" i="10"/>
  <c r="A6" i="10"/>
  <c r="F52" i="7"/>
  <c r="H16" i="10"/>
  <c r="H14" i="10"/>
  <c r="H12" i="10"/>
  <c r="G22" i="10" l="1"/>
  <c r="G17" i="10" s="1"/>
  <c r="G15" i="10" l="1"/>
  <c r="G11" i="10"/>
  <c r="G7" i="10"/>
  <c r="G19" i="10"/>
  <c r="G13" i="10"/>
  <c r="G21" i="10"/>
  <c r="G9" i="10"/>
  <c r="G23" i="10" l="1"/>
  <c r="H18" i="7"/>
  <c r="F14" i="7" s="1"/>
  <c r="H10" i="7"/>
  <c r="F7" i="7" s="1"/>
  <c r="D7" i="7" s="1"/>
  <c r="F13" i="7" l="1"/>
  <c r="D14" i="7"/>
  <c r="G20" i="6"/>
  <c r="D20" i="6"/>
  <c r="D36" i="7"/>
  <c r="D26" i="7"/>
  <c r="D23" i="7"/>
  <c r="F46" i="7"/>
  <c r="D45" i="7"/>
  <c r="D44" i="7" s="1"/>
  <c r="D51" i="7"/>
  <c r="D48" i="7"/>
  <c r="D39" i="7"/>
  <c r="D21" i="7"/>
  <c r="G34" i="6"/>
  <c r="D34" i="6"/>
  <c r="F12" i="7" l="1"/>
  <c r="D13" i="7"/>
  <c r="F26" i="7"/>
  <c r="D47" i="7"/>
  <c r="F45" i="7"/>
  <c r="F39" i="7"/>
  <c r="F48" i="7"/>
  <c r="F51" i="7"/>
  <c r="F18" i="10" l="1"/>
  <c r="H18" i="10" s="1"/>
  <c r="F44" i="7"/>
  <c r="F47" i="7"/>
  <c r="G40" i="6"/>
  <c r="D40" i="6"/>
  <c r="F38" i="6"/>
  <c r="G38" i="6"/>
  <c r="G37" i="6" s="1"/>
  <c r="D38" i="6"/>
  <c r="G18" i="6"/>
  <c r="D18" i="6"/>
  <c r="C6" i="10"/>
  <c r="D37" i="6" l="1"/>
  <c r="C18" i="10"/>
  <c r="D18" i="10" s="1"/>
  <c r="H38" i="6"/>
  <c r="F40" i="6"/>
  <c r="F37" i="6" s="1"/>
  <c r="H40" i="6" l="1"/>
  <c r="H37" i="6" s="1"/>
  <c r="D61" i="7" l="1"/>
  <c r="D60" i="7" s="1"/>
  <c r="D58" i="7"/>
  <c r="D56" i="7"/>
  <c r="D54" i="7"/>
  <c r="D42" i="7"/>
  <c r="D41" i="7" s="1"/>
  <c r="D28" i="7"/>
  <c r="F21" i="7"/>
  <c r="D6" i="7"/>
  <c r="C20" i="10"/>
  <c r="D43" i="6"/>
  <c r="F34" i="6"/>
  <c r="F32" i="6"/>
  <c r="G32" i="6"/>
  <c r="D32" i="6"/>
  <c r="G30" i="6"/>
  <c r="D30" i="6"/>
  <c r="G26" i="6"/>
  <c r="G25" i="6" s="1"/>
  <c r="C14" i="10"/>
  <c r="D26" i="6"/>
  <c r="D25" i="6" s="1"/>
  <c r="F23" i="6"/>
  <c r="F22" i="6" s="1"/>
  <c r="G23" i="6"/>
  <c r="G22" i="6" s="1"/>
  <c r="C12" i="10"/>
  <c r="D23" i="6"/>
  <c r="D22" i="6" s="1"/>
  <c r="F20" i="6"/>
  <c r="G17" i="6"/>
  <c r="C10" i="10"/>
  <c r="D17" i="6"/>
  <c r="F18" i="6"/>
  <c r="G15" i="6"/>
  <c r="D15" i="6"/>
  <c r="G12" i="6"/>
  <c r="D12" i="6"/>
  <c r="D5" i="6"/>
  <c r="D10" i="10" l="1"/>
  <c r="D12" i="10"/>
  <c r="D14" i="10"/>
  <c r="F5" i="6"/>
  <c r="B6" i="10"/>
  <c r="D5" i="7"/>
  <c r="F6" i="10"/>
  <c r="H6" i="10" s="1"/>
  <c r="F28" i="7"/>
  <c r="D42" i="6"/>
  <c r="F43" i="6"/>
  <c r="D11" i="6"/>
  <c r="F36" i="7"/>
  <c r="D53" i="7"/>
  <c r="F20" i="10" s="1"/>
  <c r="H20" i="10" s="1"/>
  <c r="D25" i="7"/>
  <c r="F58" i="7"/>
  <c r="D35" i="7"/>
  <c r="D12" i="7"/>
  <c r="F8" i="10" s="1"/>
  <c r="H8" i="10" s="1"/>
  <c r="F17" i="6"/>
  <c r="G11" i="6"/>
  <c r="C8" i="10"/>
  <c r="G29" i="6"/>
  <c r="H20" i="6"/>
  <c r="H23" i="6"/>
  <c r="H32" i="6"/>
  <c r="F15" i="6"/>
  <c r="H15" i="6" s="1"/>
  <c r="D29" i="6"/>
  <c r="C16" i="10"/>
  <c r="F56" i="7"/>
  <c r="H18" i="6"/>
  <c r="F26" i="6"/>
  <c r="F30" i="6"/>
  <c r="F42" i="7"/>
  <c r="F41" i="7" s="1"/>
  <c r="F54" i="7"/>
  <c r="F61" i="7"/>
  <c r="F6" i="6"/>
  <c r="F12" i="6"/>
  <c r="H34" i="6"/>
  <c r="F6" i="7"/>
  <c r="F5" i="7" s="1"/>
  <c r="F42" i="6" l="1"/>
  <c r="B20" i="10"/>
  <c r="D20" i="10" s="1"/>
  <c r="D16" i="10"/>
  <c r="D8" i="10"/>
  <c r="C22" i="10"/>
  <c r="B22" i="10"/>
  <c r="B7" i="10" s="1"/>
  <c r="D6" i="10"/>
  <c r="F25" i="7"/>
  <c r="F10" i="10"/>
  <c r="D46" i="6"/>
  <c r="F53" i="7"/>
  <c r="D64" i="7"/>
  <c r="F23" i="7"/>
  <c r="H17" i="6"/>
  <c r="F11" i="6"/>
  <c r="H12" i="6"/>
  <c r="H11" i="6" s="1"/>
  <c r="H22" i="6"/>
  <c r="F60" i="7"/>
  <c r="H26" i="6"/>
  <c r="F25" i="6"/>
  <c r="H25" i="6" s="1"/>
  <c r="H30" i="6"/>
  <c r="F29" i="6"/>
  <c r="G43" i="6"/>
  <c r="G42" i="6" s="1"/>
  <c r="F46" i="6" l="1"/>
  <c r="D22" i="10"/>
  <c r="D11" i="10" s="1"/>
  <c r="C7" i="10"/>
  <c r="C19" i="10"/>
  <c r="C11" i="10"/>
  <c r="C15" i="10"/>
  <c r="C21" i="10"/>
  <c r="C13" i="10"/>
  <c r="C9" i="10"/>
  <c r="C17" i="10"/>
  <c r="B13" i="10"/>
  <c r="B19" i="10"/>
  <c r="B17" i="10"/>
  <c r="B9" i="10"/>
  <c r="B11" i="10"/>
  <c r="B21" i="10"/>
  <c r="B15" i="10"/>
  <c r="H10" i="10"/>
  <c r="F22" i="10"/>
  <c r="D66" i="7"/>
  <c r="E65" i="7"/>
  <c r="D65" i="7"/>
  <c r="F35" i="7"/>
  <c r="F64" i="7" s="1"/>
  <c r="H29" i="6"/>
  <c r="H42" i="6"/>
  <c r="H43" i="6"/>
  <c r="F65" i="7" l="1"/>
  <c r="D15" i="10"/>
  <c r="D9" i="10"/>
  <c r="D19" i="10"/>
  <c r="D7" i="10"/>
  <c r="D17" i="10"/>
  <c r="D13" i="10"/>
  <c r="D21" i="10"/>
  <c r="C23" i="10"/>
  <c r="B23" i="10"/>
  <c r="F15" i="10"/>
  <c r="F17" i="10"/>
  <c r="F7" i="10"/>
  <c r="F19" i="10"/>
  <c r="F21" i="10"/>
  <c r="F13" i="10"/>
  <c r="F9" i="10"/>
  <c r="F11" i="10"/>
  <c r="H22" i="10"/>
  <c r="D23" i="10" l="1"/>
  <c r="H19" i="10"/>
  <c r="H21" i="10"/>
  <c r="H9" i="10"/>
  <c r="H7" i="10"/>
  <c r="H17" i="10"/>
  <c r="H13" i="10"/>
  <c r="H15" i="10"/>
  <c r="F23" i="10"/>
  <c r="H11" i="10"/>
  <c r="H23" i="10" l="1"/>
</calcChain>
</file>

<file path=xl/sharedStrings.xml><?xml version="1.0" encoding="utf-8"?>
<sst xmlns="http://schemas.openxmlformats.org/spreadsheetml/2006/main" count="237" uniqueCount="199">
  <si>
    <t>관</t>
    <phoneticPr fontId="2" type="noConversion"/>
  </si>
  <si>
    <t>항</t>
    <phoneticPr fontId="2" type="noConversion"/>
  </si>
  <si>
    <t>목</t>
    <phoneticPr fontId="2" type="noConversion"/>
  </si>
  <si>
    <t>행정활동수입</t>
    <phoneticPr fontId="2" type="noConversion"/>
  </si>
  <si>
    <t>보증금회수</t>
    <phoneticPr fontId="2" type="noConversion"/>
  </si>
  <si>
    <t>임차보증금회수</t>
    <phoneticPr fontId="2" type="noConversion"/>
  </si>
  <si>
    <t>잡수입</t>
    <phoneticPr fontId="2" type="noConversion"/>
  </si>
  <si>
    <t>차입금</t>
    <phoneticPr fontId="2" type="noConversion"/>
  </si>
  <si>
    <t>일시차입금</t>
    <phoneticPr fontId="2" type="noConversion"/>
  </si>
  <si>
    <t>장기차입금</t>
    <phoneticPr fontId="2" type="noConversion"/>
  </si>
  <si>
    <t>기타수입</t>
    <phoneticPr fontId="2" type="noConversion"/>
  </si>
  <si>
    <t>지난년도수입</t>
    <phoneticPr fontId="2" type="noConversion"/>
  </si>
  <si>
    <t>환차익</t>
    <phoneticPr fontId="2" type="noConversion"/>
  </si>
  <si>
    <t>이월금</t>
    <phoneticPr fontId="2" type="noConversion"/>
  </si>
  <si>
    <t>전년도이월금</t>
    <phoneticPr fontId="2" type="noConversion"/>
  </si>
  <si>
    <t>전년도이월사업비</t>
    <phoneticPr fontId="2" type="noConversion"/>
  </si>
  <si>
    <t>순세계잉여금</t>
    <phoneticPr fontId="2" type="noConversion"/>
  </si>
  <si>
    <t>세입합계</t>
    <phoneticPr fontId="2" type="noConversion"/>
  </si>
  <si>
    <t>과 목</t>
    <phoneticPr fontId="2" type="noConversion"/>
  </si>
  <si>
    <t>인건비</t>
    <phoneticPr fontId="2" type="noConversion"/>
  </si>
  <si>
    <t>퇴직적립금</t>
    <phoneticPr fontId="2" type="noConversion"/>
  </si>
  <si>
    <t>일반운영비</t>
    <phoneticPr fontId="2" type="noConversion"/>
  </si>
  <si>
    <t>시설비</t>
    <phoneticPr fontId="2" type="noConversion"/>
  </si>
  <si>
    <t>이자비용</t>
    <phoneticPr fontId="2" type="noConversion"/>
  </si>
  <si>
    <t>기타지출</t>
    <phoneticPr fontId="2" type="noConversion"/>
  </si>
  <si>
    <t>예비비</t>
    <phoneticPr fontId="2" type="noConversion"/>
  </si>
  <si>
    <t>다음연도이월금</t>
    <phoneticPr fontId="2" type="noConversion"/>
  </si>
  <si>
    <t>환차손</t>
    <phoneticPr fontId="2" type="noConversion"/>
  </si>
  <si>
    <t>잡지출</t>
    <phoneticPr fontId="2" type="noConversion"/>
  </si>
  <si>
    <t>검증</t>
    <phoneticPr fontId="2" type="noConversion"/>
  </si>
  <si>
    <t>USD</t>
  </si>
  <si>
    <t>JPY</t>
  </si>
  <si>
    <t>CNY</t>
  </si>
  <si>
    <t>HKD</t>
  </si>
  <si>
    <t>NTD</t>
  </si>
  <si>
    <t>VND</t>
  </si>
  <si>
    <t>SAR</t>
  </si>
  <si>
    <t>IDR</t>
  </si>
  <si>
    <t>SGD</t>
  </si>
  <si>
    <t>THB</t>
  </si>
  <si>
    <t>PHP</t>
  </si>
  <si>
    <t>PYG</t>
  </si>
  <si>
    <t>ARS</t>
  </si>
  <si>
    <t>RUB</t>
  </si>
  <si>
    <t>IRR</t>
  </si>
  <si>
    <t>EGP</t>
  </si>
  <si>
    <t>KRW</t>
    <phoneticPr fontId="2" type="noConversion"/>
  </si>
  <si>
    <t>일본</t>
  </si>
  <si>
    <t>동경한국학교</t>
  </si>
  <si>
    <t>교토국제학교</t>
  </si>
  <si>
    <t>오사카금강학교</t>
  </si>
  <si>
    <t>건국한국학교</t>
  </si>
  <si>
    <t>중국</t>
  </si>
  <si>
    <t>북경한국국제학교</t>
  </si>
  <si>
    <t>천진국제학교</t>
  </si>
  <si>
    <t>상해한국국제학교</t>
  </si>
  <si>
    <t>무석한국학교</t>
  </si>
  <si>
    <t>소주한국학교</t>
  </si>
  <si>
    <t>홍콩국제학교</t>
  </si>
  <si>
    <t>연대한국학교</t>
  </si>
  <si>
    <t>칭다오청운한국학교</t>
  </si>
  <si>
    <t>대련한국국제학교</t>
  </si>
  <si>
    <t>선양한국국제학교</t>
  </si>
  <si>
    <t>연변한국학교</t>
  </si>
  <si>
    <t>광저우한국학교</t>
  </si>
  <si>
    <t>대만</t>
  </si>
  <si>
    <t>타이빼이한국학교</t>
  </si>
  <si>
    <t>까오숑한국국제학교</t>
  </si>
  <si>
    <t>베트남</t>
  </si>
  <si>
    <t>호치민시한국국제학교</t>
  </si>
  <si>
    <t>하노이한국국제학교</t>
  </si>
  <si>
    <t>사우디아라비아</t>
  </si>
  <si>
    <t>리야드한국학교</t>
  </si>
  <si>
    <t>젯다한국학교</t>
  </si>
  <si>
    <t>인도네시아</t>
  </si>
  <si>
    <t>자카르타한국국제학교</t>
  </si>
  <si>
    <t>싱가포르</t>
  </si>
  <si>
    <t>싱가포르한국국제학교</t>
  </si>
  <si>
    <t>태국</t>
  </si>
  <si>
    <t>방콕한국국제학교</t>
  </si>
  <si>
    <t>필리핀</t>
  </si>
  <si>
    <t>필리핀한국국제학교</t>
  </si>
  <si>
    <t>파라과이</t>
  </si>
  <si>
    <t>파라과이한국학교</t>
  </si>
  <si>
    <t>아르헨티나</t>
  </si>
  <si>
    <t>아르헨티나한국학교</t>
  </si>
  <si>
    <t>러시아</t>
  </si>
  <si>
    <t>모스크바한국학교</t>
  </si>
  <si>
    <t>이란</t>
  </si>
  <si>
    <t>테헤란한국학교</t>
  </si>
  <si>
    <t>이집트</t>
  </si>
  <si>
    <t>카이로한국학교</t>
  </si>
  <si>
    <t>말레이시아</t>
  </si>
  <si>
    <t>말레이시아한국국제학교</t>
  </si>
  <si>
    <t>학교명</t>
    <phoneticPr fontId="2" type="noConversion"/>
  </si>
  <si>
    <t>소재국</t>
    <phoneticPr fontId="2" type="noConversion"/>
  </si>
  <si>
    <t>화폐단위</t>
    <phoneticPr fontId="2" type="noConversion"/>
  </si>
  <si>
    <t>MYR</t>
    <phoneticPr fontId="2" type="noConversion"/>
  </si>
  <si>
    <t>사업수입</t>
    <phoneticPr fontId="2" type="noConversion"/>
  </si>
  <si>
    <t>수익사업수입</t>
    <phoneticPr fontId="2" type="noConversion"/>
  </si>
  <si>
    <t>재산수입</t>
    <phoneticPr fontId="2" type="noConversion"/>
  </si>
  <si>
    <t>재산매각수입</t>
    <phoneticPr fontId="2" type="noConversion"/>
  </si>
  <si>
    <t>임대료수입</t>
    <phoneticPr fontId="2" type="noConversion"/>
  </si>
  <si>
    <t>투자수입</t>
    <phoneticPr fontId="2" type="noConversion"/>
  </si>
  <si>
    <t>투자재산매각수입</t>
    <phoneticPr fontId="2" type="noConversion"/>
  </si>
  <si>
    <t>기부금수입</t>
    <phoneticPr fontId="2" type="noConversion"/>
  </si>
  <si>
    <t>물품매각수입</t>
    <phoneticPr fontId="2" type="noConversion"/>
  </si>
  <si>
    <t>기타행정활동수입</t>
    <phoneticPr fontId="2" type="noConversion"/>
  </si>
  <si>
    <t>예금이자수입</t>
    <phoneticPr fontId="2" type="noConversion"/>
  </si>
  <si>
    <t>사업비</t>
    <phoneticPr fontId="2" type="noConversion"/>
  </si>
  <si>
    <t>수익사업비</t>
    <phoneticPr fontId="2" type="noConversion"/>
  </si>
  <si>
    <t>직원인건비</t>
    <phoneticPr fontId="2" type="noConversion"/>
  </si>
  <si>
    <t>임시직인건비</t>
    <phoneticPr fontId="2" type="noConversion"/>
  </si>
  <si>
    <t>법인운영비</t>
    <phoneticPr fontId="2" type="noConversion"/>
  </si>
  <si>
    <t>이사회운영비</t>
    <phoneticPr fontId="2" type="noConversion"/>
  </si>
  <si>
    <t>재산조성비</t>
    <phoneticPr fontId="2" type="noConversion"/>
  </si>
  <si>
    <t>재산관리비</t>
    <phoneticPr fontId="2" type="noConversion"/>
  </si>
  <si>
    <t>투자비</t>
    <phoneticPr fontId="2" type="noConversion"/>
  </si>
  <si>
    <t>전출금</t>
    <phoneticPr fontId="2" type="noConversion"/>
  </si>
  <si>
    <t>교비회계전출금</t>
  </si>
  <si>
    <t>투자수입</t>
    <phoneticPr fontId="2" type="noConversion"/>
  </si>
  <si>
    <t>투자재산매각수입</t>
    <phoneticPr fontId="2" type="noConversion"/>
  </si>
  <si>
    <t>산출기초(SGD)</t>
    <phoneticPr fontId="2" type="noConversion"/>
  </si>
  <si>
    <t>수익사업수입</t>
    <phoneticPr fontId="2" type="noConversion"/>
  </si>
  <si>
    <t>기타수익재산수입</t>
    <phoneticPr fontId="2" type="noConversion"/>
  </si>
  <si>
    <t>소계</t>
  </si>
  <si>
    <t>&lt;2. 한국어교육원&gt;</t>
    <phoneticPr fontId="2" type="noConversion"/>
  </si>
  <si>
    <t>&lt;1. 토요한글학교&gt;</t>
    <phoneticPr fontId="2" type="noConversion"/>
  </si>
  <si>
    <t>목</t>
    <phoneticPr fontId="2" type="noConversion"/>
  </si>
  <si>
    <t>수익사업비</t>
    <phoneticPr fontId="2" type="noConversion"/>
  </si>
  <si>
    <t>&lt;1. 토요한글학교&gt;</t>
    <phoneticPr fontId="2" type="noConversion"/>
  </si>
  <si>
    <t>직원인건비</t>
    <phoneticPr fontId="2" type="noConversion"/>
  </si>
  <si>
    <t>&lt;1. 법인 사무국&gt;</t>
    <phoneticPr fontId="2" type="noConversion"/>
  </si>
  <si>
    <t>&lt;2. 토요한글학교&gt;</t>
    <phoneticPr fontId="2" type="noConversion"/>
  </si>
  <si>
    <t>&lt;3. 한국어교육원&gt;</t>
    <phoneticPr fontId="2" type="noConversion"/>
  </si>
  <si>
    <t>임시직인건비</t>
    <phoneticPr fontId="2" type="noConversion"/>
  </si>
  <si>
    <t>퇴직적립금</t>
    <phoneticPr fontId="2" type="noConversion"/>
  </si>
  <si>
    <t>이사회운영비</t>
    <phoneticPr fontId="2" type="noConversion"/>
  </si>
  <si>
    <t>일반수용비</t>
    <phoneticPr fontId="2" type="noConversion"/>
  </si>
  <si>
    <t>재산매입비</t>
    <phoneticPr fontId="2" type="noConversion"/>
  </si>
  <si>
    <t>대수선비</t>
    <phoneticPr fontId="2" type="noConversion"/>
  </si>
  <si>
    <t>재산관리비</t>
    <phoneticPr fontId="2" type="noConversion"/>
  </si>
  <si>
    <t>투자비</t>
    <phoneticPr fontId="2" type="noConversion"/>
  </si>
  <si>
    <t>일시차입금 상환</t>
    <phoneticPr fontId="2" type="noConversion"/>
  </si>
  <si>
    <t>장기차입금 상환</t>
    <phoneticPr fontId="2" type="noConversion"/>
  </si>
  <si>
    <t>이자비용</t>
    <phoneticPr fontId="2" type="noConversion"/>
  </si>
  <si>
    <t>예비비</t>
    <phoneticPr fontId="2" type="noConversion"/>
  </si>
  <si>
    <t>잡지출</t>
    <phoneticPr fontId="2" type="noConversion"/>
  </si>
  <si>
    <t>환차손</t>
    <phoneticPr fontId="2" type="noConversion"/>
  </si>
  <si>
    <t>이월사업비</t>
    <phoneticPr fontId="2" type="noConversion"/>
  </si>
  <si>
    <t>순세계잉여금</t>
    <phoneticPr fontId="2" type="noConversion"/>
  </si>
  <si>
    <t>2019학년도</t>
    <phoneticPr fontId="2" type="noConversion"/>
  </si>
  <si>
    <t>학교법인 싱가포르한국국제학교</t>
    <phoneticPr fontId="2" type="noConversion"/>
  </si>
  <si>
    <t>예 산 총 칙</t>
    <phoneticPr fontId="2" type="noConversion"/>
  </si>
  <si>
    <t>제1조</t>
    <phoneticPr fontId="2" type="noConversion"/>
  </si>
  <si>
    <t>제2조</t>
    <phoneticPr fontId="2" type="noConversion"/>
  </si>
  <si>
    <t>국가, 단체, 개인등으로부터의 전입금, 지원경비 및 수익자부담경비는 추가경정예산의 성립 이전에 사용할 수 있으며, 이는 차기 추가경정 예산에 반영한다.</t>
    <phoneticPr fontId="2" type="noConversion"/>
  </si>
  <si>
    <t>제3조</t>
    <phoneticPr fontId="2" type="noConversion"/>
  </si>
  <si>
    <t>동일 예산 관내의 항간 또는 목간에 예산의 과부족이 있는 경우에는 사학기관재무회계규칙 제21조의 제3항의 규정에 의하여 상호 전용할 수 있다.</t>
    <phoneticPr fontId="2" type="noConversion"/>
  </si>
  <si>
    <t>제4조</t>
    <phoneticPr fontId="2" type="noConversion"/>
  </si>
  <si>
    <t>다음의 경비에 부족이 생겼을 때에는 비목 상호간 또는 타 비목으로부터 이용할 수 있다.</t>
    <phoneticPr fontId="2" type="noConversion"/>
  </si>
  <si>
    <t>1. 교직원인건비</t>
    <phoneticPr fontId="2" type="noConversion"/>
  </si>
  <si>
    <t>2. 비정규직보수, 강사료</t>
    <phoneticPr fontId="2" type="noConversion"/>
  </si>
  <si>
    <t>3. 세금, 공과금, 반환금</t>
    <phoneticPr fontId="2" type="noConversion"/>
  </si>
  <si>
    <t>제5조</t>
    <phoneticPr fontId="12" type="noConversion"/>
  </si>
  <si>
    <t>세    출</t>
    <phoneticPr fontId="12" type="noConversion"/>
  </si>
  <si>
    <t xml:space="preserve"> </t>
    <phoneticPr fontId="2" type="noConversion"/>
  </si>
  <si>
    <t>계</t>
    <phoneticPr fontId="12" type="noConversion"/>
  </si>
  <si>
    <t>(단위: SGD)</t>
    <phoneticPr fontId="12" type="noConversion"/>
  </si>
  <si>
    <t>회계연도중 목적이 지정되어 교부받은 교부금 및 기부금은
이사회 의결을 받은 것으로 간주한다.</t>
    <phoneticPr fontId="12" type="noConversion"/>
  </si>
  <si>
    <t>재외동포재단지원금 (기정) 40,275불 - (경정) 30,000불 =</t>
    <phoneticPr fontId="2" type="noConversion"/>
  </si>
  <si>
    <t>경정 예산액</t>
    <phoneticPr fontId="2" type="noConversion"/>
  </si>
  <si>
    <t>기정 예산액</t>
    <phoneticPr fontId="2" type="noConversion"/>
  </si>
  <si>
    <t>비교증감</t>
    <phoneticPr fontId="2" type="noConversion"/>
  </si>
  <si>
    <t>(A)</t>
    <phoneticPr fontId="2" type="noConversion"/>
  </si>
  <si>
    <t>(B)</t>
    <phoneticPr fontId="2" type="noConversion"/>
  </si>
  <si>
    <t>(A-B)</t>
    <phoneticPr fontId="2" type="noConversion"/>
  </si>
  <si>
    <t>예산액</t>
    <phoneticPr fontId="2" type="noConversion"/>
  </si>
  <si>
    <t>자원봉사자 점심식비 7불 x 24명 x 38주 =</t>
    <phoneticPr fontId="2" type="noConversion"/>
  </si>
  <si>
    <t>학교급별 행사비 200불 x 3학교 x 2회 =</t>
    <phoneticPr fontId="2" type="noConversion"/>
  </si>
  <si>
    <t xml:space="preserve">법인 겸직수당 (경정) 0불 - (기정) 18,000불 = </t>
    <phoneticPr fontId="2" type="noConversion"/>
  </si>
  <si>
    <t>직원 인건비(각종 수당 포함) (경정)115,200 - (기정) 108,000불 =</t>
    <phoneticPr fontId="2" type="noConversion"/>
  </si>
  <si>
    <t>현안사업 협의 (경정)16,800불 - (기정) 2,100불 =</t>
    <phoneticPr fontId="2" type="noConversion"/>
  </si>
  <si>
    <t>출장여비 (경정) 6,000불 - (기정) 2,000불 =</t>
    <phoneticPr fontId="2" type="noConversion"/>
  </si>
  <si>
    <t>의료비지원_가족포함 50불 x 3회 x 2명 x 12월 =</t>
    <phoneticPr fontId="2" type="noConversion"/>
  </si>
  <si>
    <t>세    입</t>
    <phoneticPr fontId="12" type="noConversion"/>
  </si>
  <si>
    <t>과목</t>
    <phoneticPr fontId="12" type="noConversion"/>
  </si>
  <si>
    <t>2019 경정
예산액</t>
    <phoneticPr fontId="12" type="noConversion"/>
  </si>
  <si>
    <t>2019 기정
예산액</t>
    <phoneticPr fontId="12" type="noConversion"/>
  </si>
  <si>
    <t>증감액</t>
    <phoneticPr fontId="12" type="noConversion"/>
  </si>
  <si>
    <t>2019학년도 법인회계 제1차 추가경정 세입예산서</t>
    <phoneticPr fontId="2" type="noConversion"/>
  </si>
  <si>
    <t>2019학년도 법인회계 제1차 추가경정 세출예산서</t>
    <phoneticPr fontId="2" type="noConversion"/>
  </si>
  <si>
    <t>학교법인 싱가포르한국국제학교회계 세입 ·세출 예산서
(1차 추가경정 예산서)</t>
    <phoneticPr fontId="12" type="noConversion"/>
  </si>
  <si>
    <t>2019학년도 법인회계 제1차 추가경정 세입·세출예산서 총괄표</t>
    <phoneticPr fontId="12" type="noConversion"/>
  </si>
  <si>
    <t>특근매식비 등 기타운영비 1,500불 x 12월 =</t>
    <phoneticPr fontId="2" type="noConversion"/>
  </si>
  <si>
    <t>은행 수수료 500불 x 12월 =</t>
    <phoneticPr fontId="2" type="noConversion"/>
  </si>
  <si>
    <t>이월금 (경정) 122,509불- (기정) 50,000불 =</t>
    <phoneticPr fontId="2" type="noConversion"/>
  </si>
  <si>
    <t>예비비 39,700불 =</t>
    <phoneticPr fontId="2" type="noConversion"/>
  </si>
  <si>
    <t xml:space="preserve">2019학년도 학교법인 싱가포르한국국제학교 제1차 추가경정 세입,세출예산 총액은  S$992,374로 하며, 세입.세출의 명세는 '세입세출예산서'와 같다.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</si>
</sst>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_(* #,##0_);_(* \(#,##0\);_(* &quot;-&quot;_);_(@_)"/>
    <numFmt numFmtId="177" formatCode="_(* #,##0.00_);_(* \(#,##0.00\);_(* &quot;-&quot;_);_(@_)"/>
    <numFmt numFmtId="178" formatCode="_-* #,##0.00_-;\-* #,##0.00_-;_-* &quot;-&quot;_-;_-@_-"/>
    <numFmt numFmtId="179" formatCode="#,##0_ "/>
    <numFmt numFmtId="180" formatCode="#,##0.00_ "/>
    <numFmt numFmtId="181" formatCode="\(0.00%\)"/>
    <numFmt numFmtId="182" formatCode="0_);[Red]\(0\)"/>
    <numFmt numFmtId="183" formatCode="#,##0;\△#,##0"/>
  </numFmts>
  <fonts count="2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</font>
    <font>
      <b/>
      <sz val="10"/>
      <color theme="1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double">
        <color indexed="64"/>
      </top>
      <bottom/>
      <diagonal/>
    </border>
    <border>
      <left style="hair">
        <color auto="1"/>
      </left>
      <right style="hair">
        <color auto="1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auto="1"/>
      </top>
      <bottom/>
      <diagonal/>
    </border>
    <border>
      <left style="hair">
        <color auto="1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double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 style="double">
        <color auto="1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18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Continuous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41" fontId="5" fillId="3" borderId="1" xfId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41" fontId="5" fillId="4" borderId="1" xfId="1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41" fontId="3" fillId="0" borderId="3" xfId="1" applyFont="1" applyBorder="1" applyAlignment="1">
      <alignment vertical="center"/>
    </xf>
    <xf numFmtId="41" fontId="3" fillId="0" borderId="1" xfId="1" applyFont="1" applyBorder="1" applyAlignment="1">
      <alignment vertical="center"/>
    </xf>
    <xf numFmtId="0" fontId="5" fillId="4" borderId="4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1" fontId="5" fillId="5" borderId="1" xfId="0" applyNumberFormat="1" applyFont="1" applyFill="1" applyBorder="1" applyAlignment="1">
      <alignment vertical="center"/>
    </xf>
    <xf numFmtId="0" fontId="5" fillId="5" borderId="4" xfId="0" applyFont="1" applyFill="1" applyBorder="1" applyAlignment="1">
      <alignment horizontal="centerContinuous" vertical="center"/>
    </xf>
    <xf numFmtId="0" fontId="5" fillId="5" borderId="5" xfId="0" applyFont="1" applyFill="1" applyBorder="1" applyAlignment="1">
      <alignment horizontal="centerContinuous" vertical="center"/>
    </xf>
    <xf numFmtId="0" fontId="5" fillId="5" borderId="6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Continuous"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41" fontId="5" fillId="0" borderId="3" xfId="1" applyFont="1" applyBorder="1" applyAlignment="1">
      <alignment vertical="center"/>
    </xf>
    <xf numFmtId="178" fontId="5" fillId="3" borderId="1" xfId="1" applyNumberFormat="1" applyFont="1" applyFill="1" applyBorder="1" applyAlignment="1">
      <alignment vertical="center"/>
    </xf>
    <xf numFmtId="178" fontId="3" fillId="0" borderId="3" xfId="1" applyNumberFormat="1" applyFont="1" applyBorder="1" applyAlignment="1">
      <alignment vertical="center"/>
    </xf>
    <xf numFmtId="178" fontId="5" fillId="5" borderId="1" xfId="0" applyNumberFormat="1" applyFont="1" applyFill="1" applyBorder="1" applyAlignment="1">
      <alignment vertical="center"/>
    </xf>
    <xf numFmtId="178" fontId="5" fillId="4" borderId="1" xfId="1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5" fillId="6" borderId="1" xfId="2" applyFont="1" applyFill="1" applyBorder="1" applyAlignment="1">
      <alignment vertical="center" wrapText="1"/>
    </xf>
    <xf numFmtId="178" fontId="5" fillId="0" borderId="3" xfId="1" applyNumberFormat="1" applyFont="1" applyBorder="1" applyAlignment="1">
      <alignment vertical="center"/>
    </xf>
    <xf numFmtId="178" fontId="0" fillId="0" borderId="0" xfId="0" applyNumberForma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vertical="top"/>
    </xf>
    <xf numFmtId="178" fontId="10" fillId="0" borderId="3" xfId="1" applyNumberFormat="1" applyFont="1" applyBorder="1" applyAlignment="1">
      <alignment vertical="center"/>
    </xf>
    <xf numFmtId="0" fontId="10" fillId="0" borderId="9" xfId="0" applyFont="1" applyBorder="1" applyAlignment="1">
      <alignment vertical="top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78" fontId="10" fillId="0" borderId="0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178" fontId="10" fillId="0" borderId="0" xfId="0" applyNumberFormat="1" applyFont="1">
      <alignment vertical="center"/>
    </xf>
    <xf numFmtId="0" fontId="10" fillId="0" borderId="1" xfId="5" applyFont="1" applyBorder="1">
      <alignment vertical="center"/>
    </xf>
    <xf numFmtId="0" fontId="0" fillId="0" borderId="12" xfId="0" applyBorder="1">
      <alignment vertical="center"/>
    </xf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0" fontId="4" fillId="0" borderId="0" xfId="0" applyFont="1" applyBorder="1" applyAlignment="1"/>
    <xf numFmtId="0" fontId="11" fillId="0" borderId="0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13" fillId="0" borderId="12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5" fillId="0" borderId="15" xfId="0" applyFont="1" applyBorder="1">
      <alignment vertical="center"/>
    </xf>
    <xf numFmtId="0" fontId="15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179" fontId="11" fillId="0" borderId="0" xfId="9" applyNumberFormat="1" applyFont="1" applyAlignment="1">
      <alignment horizontal="center" vertical="center"/>
    </xf>
    <xf numFmtId="180" fontId="11" fillId="0" borderId="0" xfId="9" applyNumberFormat="1" applyFont="1" applyAlignment="1">
      <alignment horizontal="center" vertical="center"/>
    </xf>
    <xf numFmtId="179" fontId="17" fillId="0" borderId="0" xfId="9" applyNumberFormat="1" applyFont="1" applyAlignment="1">
      <alignment horizontal="center" vertical="center"/>
    </xf>
    <xf numFmtId="179" fontId="15" fillId="0" borderId="0" xfId="9" applyNumberFormat="1" applyFont="1">
      <alignment vertical="center"/>
    </xf>
    <xf numFmtId="179" fontId="20" fillId="0" borderId="31" xfId="9" applyNumberFormat="1" applyFont="1" applyBorder="1" applyAlignment="1">
      <alignment vertical="center" shrinkToFit="1"/>
    </xf>
    <xf numFmtId="179" fontId="20" fillId="0" borderId="32" xfId="9" applyNumberFormat="1" applyFont="1" applyBorder="1" applyAlignment="1">
      <alignment horizontal="right" vertical="center" shrinkToFit="1"/>
    </xf>
    <xf numFmtId="179" fontId="20" fillId="0" borderId="34" xfId="9" applyNumberFormat="1" applyFont="1" applyBorder="1" applyAlignment="1">
      <alignment horizontal="right" vertical="center" shrinkToFit="1"/>
    </xf>
    <xf numFmtId="181" fontId="20" fillId="0" borderId="36" xfId="9" applyNumberFormat="1" applyFont="1" applyBorder="1" applyAlignment="1">
      <alignment vertical="center" shrinkToFit="1"/>
    </xf>
    <xf numFmtId="181" fontId="20" fillId="0" borderId="37" xfId="9" applyNumberFormat="1" applyFont="1" applyBorder="1" applyAlignment="1">
      <alignment horizontal="right" vertical="center" shrinkToFit="1"/>
    </xf>
    <xf numFmtId="181" fontId="20" fillId="0" borderId="39" xfId="9" applyNumberFormat="1" applyFont="1" applyBorder="1" applyAlignment="1">
      <alignment horizontal="right" vertical="center" shrinkToFit="1"/>
    </xf>
    <xf numFmtId="179" fontId="20" fillId="0" borderId="26" xfId="9" applyNumberFormat="1" applyFont="1" applyBorder="1" applyAlignment="1">
      <alignment horizontal="right" vertical="center" shrinkToFit="1"/>
    </xf>
    <xf numFmtId="179" fontId="20" fillId="0" borderId="27" xfId="9" applyNumberFormat="1" applyFont="1" applyBorder="1" applyAlignment="1">
      <alignment horizontal="right" vertical="center" shrinkToFit="1"/>
    </xf>
    <xf numFmtId="179" fontId="20" fillId="0" borderId="29" xfId="9" applyNumberFormat="1" applyFont="1" applyBorder="1" applyAlignment="1">
      <alignment horizontal="right" vertical="center" shrinkToFit="1"/>
    </xf>
    <xf numFmtId="179" fontId="20" fillId="0" borderId="26" xfId="9" applyNumberFormat="1" applyFont="1" applyBorder="1" applyAlignment="1">
      <alignment vertical="center" shrinkToFit="1"/>
    </xf>
    <xf numFmtId="179" fontId="19" fillId="0" borderId="31" xfId="9" applyNumberFormat="1" applyFont="1" applyBorder="1" applyAlignment="1">
      <alignment vertical="center" shrinkToFit="1"/>
    </xf>
    <xf numFmtId="179" fontId="19" fillId="0" borderId="32" xfId="9" applyNumberFormat="1" applyFont="1" applyBorder="1" applyAlignment="1">
      <alignment horizontal="right" vertical="center" shrinkToFit="1"/>
    </xf>
    <xf numFmtId="179" fontId="19" fillId="0" borderId="34" xfId="9" applyNumberFormat="1" applyFont="1" applyBorder="1" applyAlignment="1">
      <alignment horizontal="right" vertical="center" shrinkToFit="1"/>
    </xf>
    <xf numFmtId="3" fontId="0" fillId="0" borderId="0" xfId="0" applyNumberFormat="1">
      <alignment vertical="center"/>
    </xf>
    <xf numFmtId="181" fontId="19" fillId="0" borderId="44" xfId="9" applyNumberFormat="1" applyFont="1" applyBorder="1" applyAlignment="1">
      <alignment vertical="center" shrinkToFit="1"/>
    </xf>
    <xf numFmtId="181" fontId="19" fillId="0" borderId="45" xfId="9" applyNumberFormat="1" applyFont="1" applyBorder="1" applyAlignment="1">
      <alignment horizontal="right" vertical="center" shrinkToFit="1"/>
    </xf>
    <xf numFmtId="181" fontId="19" fillId="0" borderId="47" xfId="9" applyNumberFormat="1" applyFont="1" applyBorder="1" applyAlignment="1">
      <alignment horizontal="right" vertical="center" shrinkToFit="1"/>
    </xf>
    <xf numFmtId="179" fontId="19" fillId="0" borderId="0" xfId="9" applyNumberFormat="1" applyFont="1" applyBorder="1" applyAlignment="1">
      <alignment horizontal="center" vertical="center"/>
    </xf>
    <xf numFmtId="181" fontId="19" fillId="0" borderId="0" xfId="9" applyNumberFormat="1" applyFont="1" applyBorder="1" applyAlignment="1">
      <alignment vertical="center"/>
    </xf>
    <xf numFmtId="181" fontId="19" fillId="0" borderId="0" xfId="9" applyNumberFormat="1" applyFont="1" applyBorder="1" applyAlignment="1">
      <alignment horizontal="right" vertical="center"/>
    </xf>
    <xf numFmtId="179" fontId="19" fillId="0" borderId="0" xfId="9" applyNumberFormat="1" applyFont="1" applyBorder="1" applyAlignment="1">
      <alignment vertical="center"/>
    </xf>
    <xf numFmtId="180" fontId="19" fillId="0" borderId="0" xfId="9" applyNumberFormat="1" applyFont="1" applyBorder="1" applyAlignment="1">
      <alignment vertical="center"/>
    </xf>
    <xf numFmtId="180" fontId="15" fillId="0" borderId="0" xfId="9" applyNumberFormat="1" applyFont="1">
      <alignment vertical="center"/>
    </xf>
    <xf numFmtId="177" fontId="5" fillId="6" borderId="1" xfId="2" applyNumberFormat="1" applyFont="1" applyFill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4" fillId="0" borderId="16" xfId="0" applyFont="1" applyBorder="1" applyAlignment="1">
      <alignment vertical="top" wrapText="1"/>
    </xf>
    <xf numFmtId="0" fontId="15" fillId="0" borderId="15" xfId="0" applyFont="1" applyBorder="1" applyAlignment="1">
      <alignment vertical="top"/>
    </xf>
    <xf numFmtId="41" fontId="3" fillId="0" borderId="3" xfId="1" applyFont="1" applyBorder="1" applyAlignment="1">
      <alignment vertical="center" shrinkToFit="1"/>
    </xf>
    <xf numFmtId="0" fontId="24" fillId="2" borderId="48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1" fontId="5" fillId="3" borderId="1" xfId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41" fontId="5" fillId="4" borderId="1" xfId="1" applyFont="1" applyFill="1" applyBorder="1" applyAlignment="1">
      <alignment vertical="center"/>
    </xf>
    <xf numFmtId="41" fontId="3" fillId="0" borderId="1" xfId="1" applyFont="1" applyBorder="1" applyAlignment="1">
      <alignment vertical="center"/>
    </xf>
    <xf numFmtId="178" fontId="3" fillId="0" borderId="3" xfId="1" applyNumberFormat="1" applyFont="1" applyBorder="1" applyAlignment="1">
      <alignment vertical="center"/>
    </xf>
    <xf numFmtId="178" fontId="5" fillId="5" borderId="1" xfId="0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178" fontId="10" fillId="0" borderId="3" xfId="1" applyNumberFormat="1" applyFont="1" applyBorder="1" applyAlignment="1">
      <alignment vertical="center"/>
    </xf>
    <xf numFmtId="0" fontId="10" fillId="0" borderId="9" xfId="0" applyFont="1" applyBorder="1" applyAlignment="1">
      <alignment vertical="top"/>
    </xf>
    <xf numFmtId="0" fontId="10" fillId="0" borderId="1" xfId="5" applyFont="1" applyBorder="1">
      <alignment vertical="center"/>
    </xf>
    <xf numFmtId="0" fontId="4" fillId="0" borderId="16" xfId="0" applyFont="1" applyBorder="1" applyAlignment="1">
      <alignment vertical="center" wrapText="1"/>
    </xf>
    <xf numFmtId="179" fontId="19" fillId="0" borderId="25" xfId="9" applyNumberFormat="1" applyFont="1" applyBorder="1" applyAlignment="1">
      <alignment horizontal="center" vertical="center" shrinkToFit="1"/>
    </xf>
    <xf numFmtId="179" fontId="19" fillId="0" borderId="27" xfId="9" applyNumberFormat="1" applyFont="1" applyBorder="1" applyAlignment="1">
      <alignment horizontal="center" vertical="center" shrinkToFit="1"/>
    </xf>
    <xf numFmtId="179" fontId="19" fillId="0" borderId="28" xfId="9" applyNumberFormat="1" applyFont="1" applyBorder="1" applyAlignment="1">
      <alignment horizontal="center" vertical="center" shrinkToFit="1"/>
    </xf>
    <xf numFmtId="180" fontId="19" fillId="0" borderId="29" xfId="9" applyNumberFormat="1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left" vertical="center"/>
    </xf>
    <xf numFmtId="178" fontId="5" fillId="3" borderId="1" xfId="1" applyNumberFormat="1" applyFont="1" applyFill="1" applyBorder="1" applyAlignment="1">
      <alignment vertical="center" shrinkToFit="1"/>
    </xf>
    <xf numFmtId="178" fontId="5" fillId="4" borderId="1" xfId="1" applyNumberFormat="1" applyFont="1" applyFill="1" applyBorder="1" applyAlignment="1">
      <alignment vertical="center" shrinkToFit="1"/>
    </xf>
    <xf numFmtId="178" fontId="3" fillId="0" borderId="3" xfId="1" applyNumberFormat="1" applyFont="1" applyBorder="1" applyAlignment="1">
      <alignment vertical="center" shrinkToFit="1"/>
    </xf>
    <xf numFmtId="0" fontId="24" fillId="2" borderId="50" xfId="0" applyFont="1" applyFill="1" applyBorder="1" applyAlignment="1">
      <alignment horizontal="center" vertical="center" wrapText="1"/>
    </xf>
    <xf numFmtId="0" fontId="10" fillId="0" borderId="1" xfId="5" applyFont="1" applyBorder="1" applyAlignment="1">
      <alignment vertical="center" shrinkToFit="1"/>
    </xf>
    <xf numFmtId="179" fontId="19" fillId="0" borderId="26" xfId="9" applyNumberFormat="1" applyFont="1" applyBorder="1" applyAlignment="1">
      <alignment horizontal="center" vertical="center" wrapText="1" shrinkToFit="1"/>
    </xf>
    <xf numFmtId="179" fontId="5" fillId="3" borderId="1" xfId="1" applyNumberFormat="1" applyFont="1" applyFill="1" applyBorder="1" applyAlignment="1">
      <alignment vertical="center"/>
    </xf>
    <xf numFmtId="179" fontId="5" fillId="4" borderId="1" xfId="1" applyNumberFormat="1" applyFont="1" applyFill="1" applyBorder="1" applyAlignment="1">
      <alignment vertical="center"/>
    </xf>
    <xf numFmtId="179" fontId="10" fillId="0" borderId="2" xfId="1" applyNumberFormat="1" applyFont="1" applyBorder="1" applyAlignment="1">
      <alignment vertical="center"/>
    </xf>
    <xf numFmtId="179" fontId="10" fillId="0" borderId="9" xfId="1" applyNumberFormat="1" applyFont="1" applyBorder="1" applyAlignment="1">
      <alignment vertical="center"/>
    </xf>
    <xf numFmtId="179" fontId="10" fillId="0" borderId="9" xfId="1" applyNumberFormat="1" applyFont="1" applyBorder="1" applyAlignment="1">
      <alignment vertical="top"/>
    </xf>
    <xf numFmtId="179" fontId="10" fillId="0" borderId="1" xfId="1" applyNumberFormat="1" applyFont="1" applyBorder="1" applyAlignment="1">
      <alignment vertical="center"/>
    </xf>
    <xf numFmtId="179" fontId="10" fillId="0" borderId="3" xfId="1" applyNumberFormat="1" applyFont="1" applyBorder="1" applyAlignment="1">
      <alignment vertical="center"/>
    </xf>
    <xf numFmtId="179" fontId="10" fillId="4" borderId="3" xfId="1" applyNumberFormat="1" applyFont="1" applyFill="1" applyBorder="1" applyAlignment="1">
      <alignment vertical="center"/>
    </xf>
    <xf numFmtId="179" fontId="5" fillId="5" borderId="1" xfId="0" applyNumberFormat="1" applyFont="1" applyFill="1" applyBorder="1" applyAlignment="1">
      <alignment vertical="center"/>
    </xf>
    <xf numFmtId="182" fontId="10" fillId="0" borderId="3" xfId="1" applyNumberFormat="1" applyFont="1" applyBorder="1" applyAlignment="1">
      <alignment vertical="center"/>
    </xf>
    <xf numFmtId="182" fontId="5" fillId="3" borderId="1" xfId="1" applyNumberFormat="1" applyFont="1" applyFill="1" applyBorder="1" applyAlignment="1">
      <alignment vertical="center"/>
    </xf>
    <xf numFmtId="182" fontId="5" fillId="4" borderId="1" xfId="1" applyNumberFormat="1" applyFont="1" applyFill="1" applyBorder="1" applyAlignment="1">
      <alignment vertical="center"/>
    </xf>
    <xf numFmtId="182" fontId="10" fillId="4" borderId="3" xfId="1" applyNumberFormat="1" applyFont="1" applyFill="1" applyBorder="1" applyAlignment="1">
      <alignment vertical="center"/>
    </xf>
    <xf numFmtId="182" fontId="5" fillId="5" borderId="1" xfId="0" applyNumberFormat="1" applyFont="1" applyFill="1" applyBorder="1" applyAlignment="1">
      <alignment vertical="center"/>
    </xf>
    <xf numFmtId="41" fontId="10" fillId="0" borderId="3" xfId="1" applyFont="1" applyBorder="1" applyAlignment="1">
      <alignment vertical="center"/>
    </xf>
    <xf numFmtId="41" fontId="5" fillId="6" borderId="1" xfId="1" applyFont="1" applyFill="1" applyBorder="1" applyAlignment="1">
      <alignment vertical="center"/>
    </xf>
    <xf numFmtId="183" fontId="10" fillId="0" borderId="3" xfId="1" applyNumberFormat="1" applyFont="1" applyBorder="1" applyAlignment="1">
      <alignment vertical="center"/>
    </xf>
    <xf numFmtId="183" fontId="5" fillId="6" borderId="1" xfId="2" applyNumberFormat="1" applyFont="1" applyFill="1" applyBorder="1" applyAlignment="1">
      <alignment vertical="center"/>
    </xf>
    <xf numFmtId="183" fontId="10" fillId="0" borderId="2" xfId="1" applyNumberFormat="1" applyFont="1" applyBorder="1" applyAlignment="1">
      <alignment vertical="top"/>
    </xf>
    <xf numFmtId="183" fontId="5" fillId="3" borderId="1" xfId="1" applyNumberFormat="1" applyFont="1" applyFill="1" applyBorder="1" applyAlignment="1">
      <alignment vertical="center"/>
    </xf>
    <xf numFmtId="183" fontId="5" fillId="3" borderId="1" xfId="1" applyNumberFormat="1" applyFont="1" applyFill="1" applyBorder="1" applyAlignment="1">
      <alignment vertical="center" shrinkToFit="1"/>
    </xf>
    <xf numFmtId="183" fontId="5" fillId="4" borderId="1" xfId="1" applyNumberFormat="1" applyFont="1" applyFill="1" applyBorder="1" applyAlignment="1">
      <alignment vertical="center"/>
    </xf>
    <xf numFmtId="183" fontId="5" fillId="4" borderId="1" xfId="1" applyNumberFormat="1" applyFont="1" applyFill="1" applyBorder="1" applyAlignment="1">
      <alignment vertical="center" shrinkToFit="1"/>
    </xf>
    <xf numFmtId="0" fontId="24" fillId="2" borderId="51" xfId="0" applyFont="1" applyFill="1" applyBorder="1" applyAlignment="1">
      <alignment horizontal="center" vertical="center" wrapText="1"/>
    </xf>
    <xf numFmtId="0" fontId="24" fillId="2" borderId="52" xfId="0" applyFont="1" applyFill="1" applyBorder="1" applyAlignment="1">
      <alignment horizontal="center" vertical="center" wrapText="1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179" fontId="16" fillId="0" borderId="0" xfId="9" applyNumberFormat="1" applyFont="1" applyAlignment="1">
      <alignment horizontal="center" vertical="center" shrinkToFit="1"/>
    </xf>
    <xf numFmtId="179" fontId="15" fillId="0" borderId="0" xfId="9" applyNumberFormat="1" applyFont="1" applyBorder="1" applyAlignment="1">
      <alignment horizontal="right" vertical="center"/>
    </xf>
    <xf numFmtId="179" fontId="18" fillId="0" borderId="20" xfId="9" applyNumberFormat="1" applyFont="1" applyBorder="1" applyAlignment="1">
      <alignment horizontal="center" vertical="center" shrinkToFit="1"/>
    </xf>
    <xf numFmtId="179" fontId="18" fillId="0" borderId="21" xfId="9" applyNumberFormat="1" applyFont="1" applyBorder="1" applyAlignment="1">
      <alignment horizontal="center" vertical="center" shrinkToFit="1"/>
    </xf>
    <xf numFmtId="179" fontId="18" fillId="0" borderId="22" xfId="9" applyNumberFormat="1" applyFont="1" applyBorder="1" applyAlignment="1">
      <alignment horizontal="center" vertical="center" shrinkToFit="1"/>
    </xf>
    <xf numFmtId="179" fontId="18" fillId="0" borderId="23" xfId="9" applyNumberFormat="1" applyFont="1" applyBorder="1" applyAlignment="1">
      <alignment horizontal="center" vertical="center" shrinkToFit="1"/>
    </xf>
    <xf numFmtId="179" fontId="18" fillId="0" borderId="24" xfId="9" applyNumberFormat="1" applyFont="1" applyBorder="1" applyAlignment="1">
      <alignment horizontal="center" vertical="center" shrinkToFit="1"/>
    </xf>
    <xf numFmtId="179" fontId="19" fillId="0" borderId="30" xfId="9" applyNumberFormat="1" applyFont="1" applyBorder="1" applyAlignment="1">
      <alignment horizontal="center" vertical="center" shrinkToFit="1"/>
    </xf>
    <xf numFmtId="179" fontId="19" fillId="0" borderId="35" xfId="9" applyNumberFormat="1" applyFont="1" applyBorder="1" applyAlignment="1">
      <alignment horizontal="center" vertical="center" shrinkToFit="1"/>
    </xf>
    <xf numFmtId="179" fontId="19" fillId="0" borderId="33" xfId="9" applyNumberFormat="1" applyFont="1" applyBorder="1" applyAlignment="1">
      <alignment horizontal="center" vertical="center" shrinkToFit="1"/>
    </xf>
    <xf numFmtId="179" fontId="19" fillId="0" borderId="38" xfId="9" applyNumberFormat="1" applyFont="1" applyBorder="1" applyAlignment="1">
      <alignment horizontal="center" vertical="center" shrinkToFit="1"/>
    </xf>
    <xf numFmtId="179" fontId="19" fillId="0" borderId="25" xfId="9" applyNumberFormat="1" applyFont="1" applyBorder="1" applyAlignment="1">
      <alignment horizontal="center" vertical="center" shrinkToFit="1"/>
    </xf>
    <xf numFmtId="179" fontId="19" fillId="0" borderId="40" xfId="9" applyNumberFormat="1" applyFont="1" applyBorder="1" applyAlignment="1">
      <alignment horizontal="center" vertical="center" shrinkToFit="1"/>
    </xf>
    <xf numFmtId="179" fontId="21" fillId="0" borderId="40" xfId="9" applyNumberFormat="1" applyFont="1" applyBorder="1" applyAlignment="1">
      <alignment horizontal="center" vertical="center" shrinkToFit="1"/>
    </xf>
    <xf numFmtId="179" fontId="21" fillId="0" borderId="38" xfId="9" applyNumberFormat="1" applyFont="1" applyBorder="1" applyAlignment="1">
      <alignment horizontal="center" vertical="center" shrinkToFit="1"/>
    </xf>
    <xf numFmtId="179" fontId="21" fillId="0" borderId="25" xfId="9" applyNumberFormat="1" applyFont="1" applyBorder="1" applyAlignment="1">
      <alignment horizontal="center" vertical="center" shrinkToFit="1"/>
    </xf>
    <xf numFmtId="179" fontId="21" fillId="0" borderId="41" xfId="9" applyNumberFormat="1" applyFont="1" applyBorder="1" applyAlignment="1">
      <alignment horizontal="center" vertical="center" shrinkToFit="1"/>
    </xf>
    <xf numFmtId="179" fontId="19" fillId="0" borderId="42" xfId="9" applyNumberFormat="1" applyFont="1" applyBorder="1" applyAlignment="1">
      <alignment horizontal="center" vertical="center" shrinkToFit="1"/>
    </xf>
    <xf numFmtId="179" fontId="19" fillId="0" borderId="43" xfId="9" applyNumberFormat="1" applyFont="1" applyBorder="1" applyAlignment="1">
      <alignment horizontal="center" vertical="center" shrinkToFit="1"/>
    </xf>
    <xf numFmtId="179" fontId="19" fillId="0" borderId="46" xfId="9" applyNumberFormat="1" applyFont="1" applyBorder="1" applyAlignment="1">
      <alignment horizontal="center" vertical="center" shrinkToFit="1"/>
    </xf>
    <xf numFmtId="179" fontId="21" fillId="0" borderId="35" xfId="9" applyNumberFormat="1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23" fillId="0" borderId="0" xfId="1" applyFont="1" applyBorder="1" applyAlignment="1">
      <alignment horizontal="center" vertical="center"/>
    </xf>
  </cellXfs>
  <cellStyles count="10">
    <cellStyle name="쉼표 [0]" xfId="1" builtinId="6"/>
    <cellStyle name="쉼표 [0] 2" xfId="6"/>
    <cellStyle name="쉼표 [0] 2 2" xfId="7"/>
    <cellStyle name="쉼표 [0] 3" xfId="8"/>
    <cellStyle name="쉼표 [0] 4" xfId="2"/>
    <cellStyle name="표준" xfId="0" builtinId="0"/>
    <cellStyle name="표준 2" xfId="4"/>
    <cellStyle name="표준 2 2" xfId="9"/>
    <cellStyle name="표준 3" xfId="3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4"/>
  <sheetViews>
    <sheetView showGridLines="0" workbookViewId="0">
      <selection activeCell="B2" sqref="A2:XFD3"/>
    </sheetView>
  </sheetViews>
  <sheetFormatPr defaultRowHeight="16.5"/>
  <cols>
    <col min="1" max="3" width="21.25" customWidth="1"/>
  </cols>
  <sheetData>
    <row r="2" spans="1:3">
      <c r="A2" s="27" t="s">
        <v>94</v>
      </c>
      <c r="B2" s="27" t="s">
        <v>95</v>
      </c>
      <c r="C2" s="27" t="s">
        <v>96</v>
      </c>
    </row>
    <row r="3" spans="1:3">
      <c r="A3" t="s">
        <v>48</v>
      </c>
      <c r="B3" t="s">
        <v>47</v>
      </c>
      <c r="C3" t="s">
        <v>31</v>
      </c>
    </row>
    <row r="4" spans="1:3">
      <c r="A4" t="s">
        <v>49</v>
      </c>
      <c r="B4" t="s">
        <v>52</v>
      </c>
      <c r="C4" t="s">
        <v>32</v>
      </c>
    </row>
    <row r="5" spans="1:3">
      <c r="A5" t="s">
        <v>50</v>
      </c>
      <c r="B5" t="s">
        <v>65</v>
      </c>
      <c r="C5" t="s">
        <v>34</v>
      </c>
    </row>
    <row r="6" spans="1:3">
      <c r="A6" t="s">
        <v>51</v>
      </c>
      <c r="B6" t="s">
        <v>68</v>
      </c>
      <c r="C6" t="s">
        <v>35</v>
      </c>
    </row>
    <row r="7" spans="1:3">
      <c r="A7" t="s">
        <v>53</v>
      </c>
      <c r="B7" t="s">
        <v>71</v>
      </c>
      <c r="C7" t="s">
        <v>36</v>
      </c>
    </row>
    <row r="8" spans="1:3">
      <c r="A8" t="s">
        <v>54</v>
      </c>
      <c r="B8" t="s">
        <v>74</v>
      </c>
      <c r="C8" t="s">
        <v>37</v>
      </c>
    </row>
    <row r="9" spans="1:3">
      <c r="A9" t="s">
        <v>55</v>
      </c>
      <c r="B9" t="s">
        <v>76</v>
      </c>
      <c r="C9" t="s">
        <v>38</v>
      </c>
    </row>
    <row r="10" spans="1:3">
      <c r="A10" t="s">
        <v>56</v>
      </c>
      <c r="B10" t="s">
        <v>78</v>
      </c>
      <c r="C10" t="s">
        <v>39</v>
      </c>
    </row>
    <row r="11" spans="1:3">
      <c r="A11" t="s">
        <v>57</v>
      </c>
      <c r="B11" t="s">
        <v>80</v>
      </c>
      <c r="C11" t="s">
        <v>40</v>
      </c>
    </row>
    <row r="12" spans="1:3">
      <c r="A12" t="s">
        <v>58</v>
      </c>
      <c r="B12" t="s">
        <v>82</v>
      </c>
      <c r="C12" t="s">
        <v>41</v>
      </c>
    </row>
    <row r="13" spans="1:3">
      <c r="A13" t="s">
        <v>59</v>
      </c>
      <c r="B13" t="s">
        <v>84</v>
      </c>
      <c r="C13" t="s">
        <v>42</v>
      </c>
    </row>
    <row r="14" spans="1:3">
      <c r="A14" t="s">
        <v>60</v>
      </c>
      <c r="B14" t="s">
        <v>86</v>
      </c>
      <c r="C14" t="s">
        <v>43</v>
      </c>
    </row>
    <row r="15" spans="1:3">
      <c r="A15" t="s">
        <v>61</v>
      </c>
      <c r="B15" t="s">
        <v>88</v>
      </c>
      <c r="C15" t="s">
        <v>44</v>
      </c>
    </row>
    <row r="16" spans="1:3">
      <c r="A16" t="s">
        <v>62</v>
      </c>
      <c r="B16" t="s">
        <v>90</v>
      </c>
      <c r="C16" t="s">
        <v>45</v>
      </c>
    </row>
    <row r="17" spans="1:3">
      <c r="A17" t="s">
        <v>63</v>
      </c>
      <c r="B17" t="s">
        <v>92</v>
      </c>
      <c r="C17" t="s">
        <v>97</v>
      </c>
    </row>
    <row r="18" spans="1:3">
      <c r="A18" t="s">
        <v>64</v>
      </c>
      <c r="C18" t="s">
        <v>33</v>
      </c>
    </row>
    <row r="19" spans="1:3">
      <c r="A19" t="s">
        <v>66</v>
      </c>
      <c r="C19" t="s">
        <v>30</v>
      </c>
    </row>
    <row r="20" spans="1:3">
      <c r="A20" t="s">
        <v>67</v>
      </c>
      <c r="C20" t="s">
        <v>46</v>
      </c>
    </row>
    <row r="21" spans="1:3">
      <c r="A21" t="s">
        <v>69</v>
      </c>
    </row>
    <row r="22" spans="1:3">
      <c r="A22" t="s">
        <v>70</v>
      </c>
    </row>
    <row r="23" spans="1:3">
      <c r="A23" t="s">
        <v>72</v>
      </c>
    </row>
    <row r="24" spans="1:3">
      <c r="A24" t="s">
        <v>73</v>
      </c>
    </row>
    <row r="25" spans="1:3">
      <c r="A25" t="s">
        <v>75</v>
      </c>
    </row>
    <row r="26" spans="1:3">
      <c r="A26" t="s">
        <v>77</v>
      </c>
    </row>
    <row r="27" spans="1:3">
      <c r="A27" t="s">
        <v>79</v>
      </c>
    </row>
    <row r="28" spans="1:3">
      <c r="A28" t="s">
        <v>81</v>
      </c>
    </row>
    <row r="29" spans="1:3">
      <c r="A29" t="s">
        <v>83</v>
      </c>
    </row>
    <row r="30" spans="1:3">
      <c r="A30" t="s">
        <v>85</v>
      </c>
    </row>
    <row r="31" spans="1:3">
      <c r="A31" t="s">
        <v>87</v>
      </c>
    </row>
    <row r="32" spans="1:3">
      <c r="A32" t="s">
        <v>89</v>
      </c>
    </row>
    <row r="33" spans="1:1">
      <c r="A33" t="s">
        <v>91</v>
      </c>
    </row>
    <row r="34" spans="1:1">
      <c r="A34" t="s">
        <v>93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zoomScale="60" zoomScaleNormal="100" workbookViewId="0">
      <selection activeCell="K13" sqref="K13"/>
    </sheetView>
  </sheetViews>
  <sheetFormatPr defaultRowHeight="16.5"/>
  <cols>
    <col min="1" max="1" width="2.625" customWidth="1"/>
    <col min="2" max="2" width="2.25" customWidth="1"/>
    <col min="3" max="3" width="4.25" customWidth="1"/>
    <col min="4" max="5" width="11.75" customWidth="1"/>
    <col min="6" max="6" width="20.875" customWidth="1"/>
    <col min="7" max="8" width="11.75" customWidth="1"/>
  </cols>
  <sheetData>
    <row r="1" spans="1:9" ht="65.25" customHeight="1">
      <c r="A1" s="54"/>
      <c r="B1" s="55"/>
      <c r="C1" s="55"/>
      <c r="D1" s="55"/>
      <c r="E1" s="55"/>
      <c r="F1" s="55"/>
      <c r="G1" s="55"/>
      <c r="H1" s="55"/>
      <c r="I1" s="56"/>
    </row>
    <row r="2" spans="1:9" ht="31.5">
      <c r="A2" s="157" t="s">
        <v>151</v>
      </c>
      <c r="B2" s="158"/>
      <c r="C2" s="158"/>
      <c r="D2" s="158"/>
      <c r="E2" s="158"/>
      <c r="F2" s="158"/>
      <c r="G2" s="158"/>
      <c r="H2" s="158"/>
      <c r="I2" s="159"/>
    </row>
    <row r="3" spans="1:9" ht="15" customHeight="1">
      <c r="A3" s="57"/>
      <c r="B3" s="58"/>
      <c r="C3" s="58"/>
      <c r="D3" s="59"/>
      <c r="E3" s="59"/>
      <c r="F3" s="59"/>
      <c r="G3" s="58"/>
      <c r="H3" s="58"/>
      <c r="I3" s="60"/>
    </row>
    <row r="4" spans="1:9" ht="83.25" customHeight="1">
      <c r="A4" s="157" t="s">
        <v>192</v>
      </c>
      <c r="B4" s="158"/>
      <c r="C4" s="158"/>
      <c r="D4" s="158"/>
      <c r="E4" s="158"/>
      <c r="F4" s="158"/>
      <c r="G4" s="158"/>
      <c r="H4" s="158"/>
      <c r="I4" s="159"/>
    </row>
    <row r="5" spans="1:9">
      <c r="A5" s="57"/>
      <c r="B5" s="58"/>
      <c r="C5" s="58"/>
      <c r="D5" s="58"/>
      <c r="E5" s="58"/>
      <c r="F5" s="58"/>
      <c r="G5" s="58"/>
      <c r="H5" s="58"/>
      <c r="I5" s="60"/>
    </row>
    <row r="6" spans="1:9">
      <c r="A6" s="57"/>
      <c r="B6" s="58"/>
      <c r="C6" s="58"/>
      <c r="D6" s="58"/>
      <c r="E6" s="58"/>
      <c r="F6" s="58"/>
      <c r="G6" s="58"/>
      <c r="H6" s="58"/>
      <c r="I6" s="60"/>
    </row>
    <row r="7" spans="1:9">
      <c r="A7" s="57"/>
      <c r="B7" s="58"/>
      <c r="C7" s="58"/>
      <c r="D7" s="58"/>
      <c r="E7" s="58"/>
      <c r="F7" s="58"/>
      <c r="G7" s="58"/>
      <c r="H7" s="58"/>
      <c r="I7" s="60"/>
    </row>
    <row r="8" spans="1:9">
      <c r="A8" s="57"/>
      <c r="B8" s="58"/>
      <c r="C8" s="58"/>
      <c r="D8" s="58"/>
      <c r="E8" s="58"/>
      <c r="F8" s="58"/>
      <c r="G8" s="58"/>
      <c r="H8" s="58"/>
      <c r="I8" s="60"/>
    </row>
    <row r="9" spans="1:9">
      <c r="A9" s="57"/>
      <c r="B9" s="58"/>
      <c r="C9" s="58"/>
      <c r="D9" s="58"/>
      <c r="E9" s="58"/>
      <c r="F9" s="58"/>
      <c r="G9" s="58"/>
      <c r="H9" s="58"/>
      <c r="I9" s="60"/>
    </row>
    <row r="10" spans="1:9">
      <c r="A10" s="57"/>
      <c r="B10" s="58"/>
      <c r="C10" s="58"/>
      <c r="D10" s="58"/>
      <c r="E10" s="58"/>
      <c r="F10" s="58"/>
      <c r="G10" s="58"/>
      <c r="H10" s="58"/>
      <c r="I10" s="60"/>
    </row>
    <row r="11" spans="1:9">
      <c r="A11" s="57"/>
      <c r="B11" s="58"/>
      <c r="C11" s="58"/>
      <c r="D11" s="58"/>
      <c r="E11" s="58"/>
      <c r="F11" s="58"/>
      <c r="G11" s="58"/>
      <c r="H11" s="58"/>
      <c r="I11" s="60"/>
    </row>
    <row r="12" spans="1:9">
      <c r="A12" s="57"/>
      <c r="B12" s="58"/>
      <c r="C12" s="58"/>
      <c r="D12" s="58"/>
      <c r="E12" s="58"/>
      <c r="F12" s="58"/>
      <c r="G12" s="58"/>
      <c r="H12" s="58"/>
      <c r="I12" s="60"/>
    </row>
    <row r="13" spans="1:9">
      <c r="A13" s="57"/>
      <c r="B13" s="58"/>
      <c r="C13" s="58"/>
      <c r="D13" s="58"/>
      <c r="E13" s="58"/>
      <c r="F13" s="58"/>
      <c r="G13" s="58"/>
      <c r="H13" s="58"/>
      <c r="I13" s="60"/>
    </row>
    <row r="14" spans="1:9">
      <c r="A14" s="57"/>
      <c r="B14" s="58"/>
      <c r="C14" s="58"/>
      <c r="D14" s="58"/>
      <c r="E14" s="58"/>
      <c r="F14" s="58"/>
      <c r="G14" s="58"/>
      <c r="H14" s="58"/>
      <c r="I14" s="60"/>
    </row>
    <row r="15" spans="1:9">
      <c r="A15" s="57"/>
      <c r="B15" s="58"/>
      <c r="C15" s="58"/>
      <c r="D15" s="58"/>
      <c r="E15" s="58"/>
      <c r="F15" s="58"/>
      <c r="G15" s="58"/>
      <c r="H15" s="58"/>
      <c r="I15" s="60"/>
    </row>
    <row r="16" spans="1:9">
      <c r="A16" s="57"/>
      <c r="B16" s="58"/>
      <c r="C16" s="58"/>
      <c r="D16" s="58"/>
      <c r="E16" s="58"/>
      <c r="F16" s="58"/>
      <c r="G16" s="58"/>
      <c r="H16" s="58"/>
      <c r="I16" s="60"/>
    </row>
    <row r="17" spans="1:9">
      <c r="A17" s="57"/>
      <c r="B17" s="58"/>
      <c r="C17" s="58"/>
      <c r="D17" s="58"/>
      <c r="E17" s="58"/>
      <c r="F17" s="58"/>
      <c r="G17" s="58"/>
      <c r="H17" s="58"/>
      <c r="I17" s="60"/>
    </row>
    <row r="18" spans="1:9">
      <c r="A18" s="57"/>
      <c r="B18" s="58"/>
      <c r="C18" s="58"/>
      <c r="D18" s="58"/>
      <c r="E18" s="58"/>
      <c r="F18" s="58"/>
      <c r="G18" s="58"/>
      <c r="H18" s="58"/>
      <c r="I18" s="60"/>
    </row>
    <row r="19" spans="1:9">
      <c r="A19" s="57"/>
      <c r="B19" s="58"/>
      <c r="C19" s="58"/>
      <c r="D19" s="58"/>
      <c r="E19" s="58"/>
      <c r="F19" s="58"/>
      <c r="G19" s="58"/>
      <c r="H19" s="58"/>
      <c r="I19" s="60"/>
    </row>
    <row r="20" spans="1:9">
      <c r="A20" s="57"/>
      <c r="B20" s="58"/>
      <c r="C20" s="58"/>
      <c r="D20" s="58"/>
      <c r="E20" s="58"/>
      <c r="F20" s="58"/>
      <c r="G20" s="58"/>
      <c r="H20" s="58"/>
      <c r="I20" s="60"/>
    </row>
    <row r="21" spans="1:9">
      <c r="A21" s="57"/>
      <c r="B21" s="58"/>
      <c r="C21" s="58"/>
      <c r="D21" s="58"/>
      <c r="E21" s="58"/>
      <c r="F21" s="58"/>
      <c r="G21" s="58"/>
      <c r="H21" s="58"/>
      <c r="I21" s="60"/>
    </row>
    <row r="22" spans="1:9">
      <c r="A22" s="57"/>
      <c r="B22" s="58"/>
      <c r="C22" s="58"/>
      <c r="D22" s="58"/>
      <c r="E22" s="58"/>
      <c r="F22" s="58"/>
      <c r="G22" s="58"/>
      <c r="H22" s="58"/>
      <c r="I22" s="60"/>
    </row>
    <row r="23" spans="1:9">
      <c r="A23" s="57"/>
      <c r="B23" s="58"/>
      <c r="C23" s="58"/>
      <c r="D23" s="58"/>
      <c r="E23" s="58"/>
      <c r="F23" s="58"/>
      <c r="G23" s="58"/>
      <c r="H23" s="58"/>
      <c r="I23" s="60"/>
    </row>
    <row r="24" spans="1:9">
      <c r="A24" s="57"/>
      <c r="B24" s="58"/>
      <c r="C24" s="58"/>
      <c r="D24" s="58"/>
      <c r="E24" s="58"/>
      <c r="F24" s="58"/>
      <c r="G24" s="58"/>
      <c r="H24" s="58"/>
      <c r="I24" s="60"/>
    </row>
    <row r="25" spans="1:9">
      <c r="A25" s="57"/>
      <c r="B25" s="58"/>
      <c r="C25" s="58"/>
      <c r="D25" s="58"/>
      <c r="E25" s="58"/>
      <c r="F25" s="58"/>
      <c r="G25" s="58"/>
      <c r="H25" s="58"/>
      <c r="I25" s="60"/>
    </row>
    <row r="26" spans="1:9">
      <c r="A26" s="57"/>
      <c r="B26" s="58"/>
      <c r="C26" s="58"/>
      <c r="D26" s="58"/>
      <c r="E26" s="58"/>
      <c r="F26" s="58"/>
      <c r="G26" s="58"/>
      <c r="H26" s="58"/>
      <c r="I26" s="60"/>
    </row>
    <row r="27" spans="1:9">
      <c r="A27" s="57"/>
      <c r="B27" s="58"/>
      <c r="C27" s="58"/>
      <c r="D27" s="58"/>
      <c r="E27" s="58"/>
      <c r="F27" s="58"/>
      <c r="G27" s="58"/>
      <c r="H27" s="58"/>
      <c r="I27" s="60"/>
    </row>
    <row r="28" spans="1:9" ht="31.5">
      <c r="A28" s="157"/>
      <c r="B28" s="158"/>
      <c r="C28" s="158"/>
      <c r="D28" s="158"/>
      <c r="E28" s="158"/>
      <c r="F28" s="158"/>
      <c r="G28" s="158"/>
      <c r="H28" s="158"/>
      <c r="I28" s="159"/>
    </row>
    <row r="29" spans="1:9" ht="31.5">
      <c r="A29" s="157" t="s">
        <v>152</v>
      </c>
      <c r="B29" s="158"/>
      <c r="C29" s="158"/>
      <c r="D29" s="158"/>
      <c r="E29" s="158"/>
      <c r="F29" s="158"/>
      <c r="G29" s="158"/>
      <c r="H29" s="158"/>
      <c r="I29" s="159"/>
    </row>
    <row r="30" spans="1:9">
      <c r="A30" s="57"/>
      <c r="B30" s="58"/>
      <c r="C30" s="58"/>
      <c r="D30" s="58"/>
      <c r="E30" s="58"/>
      <c r="F30" s="58"/>
      <c r="G30" s="58"/>
      <c r="H30" s="58"/>
      <c r="I30" s="60"/>
    </row>
    <row r="31" spans="1:9">
      <c r="A31" s="57"/>
      <c r="B31" s="58"/>
      <c r="C31" s="58"/>
      <c r="D31" s="58"/>
      <c r="E31" s="58"/>
      <c r="F31" s="58"/>
      <c r="G31" s="58"/>
      <c r="H31" s="58"/>
      <c r="I31" s="60"/>
    </row>
    <row r="32" spans="1:9" ht="17.25" thickBot="1">
      <c r="A32" s="61"/>
      <c r="B32" s="62"/>
      <c r="C32" s="62"/>
      <c r="D32" s="62"/>
      <c r="E32" s="62"/>
      <c r="F32" s="62"/>
      <c r="G32" s="62"/>
      <c r="H32" s="62"/>
      <c r="I32" s="63"/>
    </row>
  </sheetData>
  <mergeCells count="4">
    <mergeCell ref="A2:I2"/>
    <mergeCell ref="A4:I4"/>
    <mergeCell ref="A28:I28"/>
    <mergeCell ref="A29:I29"/>
  </mergeCells>
  <phoneticPr fontId="2" type="noConversion"/>
  <pageMargins left="0.7" right="0.7" top="0.75" bottom="0.75" header="0.3" footer="0.3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4"/>
  <sheetViews>
    <sheetView workbookViewId="0">
      <selection activeCell="B2" sqref="B2:C2"/>
    </sheetView>
  </sheetViews>
  <sheetFormatPr defaultRowHeight="16.5"/>
  <cols>
    <col min="1" max="1" width="3.25" customWidth="1"/>
    <col min="2" max="2" width="7.125" customWidth="1"/>
    <col min="3" max="3" width="77.875" customWidth="1"/>
  </cols>
  <sheetData>
    <row r="1" spans="2:3" ht="17.25">
      <c r="B1" s="64"/>
      <c r="C1" s="65"/>
    </row>
    <row r="2" spans="2:3" ht="33" customHeight="1">
      <c r="B2" s="160" t="s">
        <v>153</v>
      </c>
      <c r="C2" s="161"/>
    </row>
    <row r="3" spans="2:3" ht="21" customHeight="1">
      <c r="B3" s="66"/>
      <c r="C3" s="67"/>
    </row>
    <row r="4" spans="2:3" ht="23.25" customHeight="1">
      <c r="B4" s="66"/>
      <c r="C4" s="67"/>
    </row>
    <row r="5" spans="2:3" ht="33" customHeight="1">
      <c r="B5" s="68" t="s">
        <v>154</v>
      </c>
      <c r="C5" s="120" t="s">
        <v>198</v>
      </c>
    </row>
    <row r="6" spans="2:3" ht="21.75" customHeight="1">
      <c r="B6" s="68"/>
      <c r="C6" s="69"/>
    </row>
    <row r="7" spans="2:3" ht="33" customHeight="1">
      <c r="B7" s="68" t="s">
        <v>155</v>
      </c>
      <c r="C7" s="69" t="s">
        <v>156</v>
      </c>
    </row>
    <row r="8" spans="2:3" ht="20.25" customHeight="1">
      <c r="B8" s="68"/>
      <c r="C8" s="69"/>
    </row>
    <row r="9" spans="2:3" ht="33">
      <c r="B9" s="68" t="s">
        <v>157</v>
      </c>
      <c r="C9" s="69" t="s">
        <v>158</v>
      </c>
    </row>
    <row r="10" spans="2:3" ht="20.25" customHeight="1">
      <c r="B10" s="68"/>
      <c r="C10" s="69"/>
    </row>
    <row r="11" spans="2:3" ht="33" customHeight="1">
      <c r="B11" s="68" t="s">
        <v>159</v>
      </c>
      <c r="C11" s="104" t="s">
        <v>160</v>
      </c>
    </row>
    <row r="12" spans="2:3" ht="24.75" customHeight="1">
      <c r="B12" s="70"/>
      <c r="C12" s="69" t="s">
        <v>161</v>
      </c>
    </row>
    <row r="13" spans="2:3" ht="24.75" customHeight="1">
      <c r="B13" s="70"/>
      <c r="C13" s="69" t="s">
        <v>162</v>
      </c>
    </row>
    <row r="14" spans="2:3" ht="24.75" customHeight="1">
      <c r="B14" s="70"/>
      <c r="C14" s="69" t="s">
        <v>163</v>
      </c>
    </row>
    <row r="15" spans="2:3" ht="17.25" customHeight="1">
      <c r="B15" s="66"/>
      <c r="C15" s="67"/>
    </row>
    <row r="16" spans="2:3" ht="33" customHeight="1">
      <c r="B16" s="105" t="s">
        <v>164</v>
      </c>
      <c r="C16" s="72" t="s">
        <v>169</v>
      </c>
    </row>
    <row r="17" spans="2:3" ht="33" customHeight="1">
      <c r="B17" s="71"/>
      <c r="C17" s="72"/>
    </row>
    <row r="18" spans="2:3" ht="2.25" customHeight="1">
      <c r="B18" s="66"/>
      <c r="C18" s="67"/>
    </row>
    <row r="19" spans="2:3" ht="2.25" customHeight="1">
      <c r="B19" s="66"/>
      <c r="C19" s="67"/>
    </row>
    <row r="20" spans="2:3" ht="12" customHeight="1">
      <c r="B20" s="66"/>
      <c r="C20" s="67"/>
    </row>
    <row r="21" spans="2:3" ht="12" customHeight="1">
      <c r="B21" s="66"/>
      <c r="C21" s="67"/>
    </row>
    <row r="22" spans="2:3" ht="12" customHeight="1">
      <c r="B22" s="66"/>
      <c r="C22" s="67"/>
    </row>
    <row r="23" spans="2:3" ht="12" customHeight="1">
      <c r="B23" s="66"/>
      <c r="C23" s="67"/>
    </row>
    <row r="24" spans="2:3" ht="12" customHeight="1">
      <c r="B24" s="66"/>
      <c r="C24" s="67"/>
    </row>
    <row r="25" spans="2:3" ht="12" customHeight="1">
      <c r="B25" s="66"/>
      <c r="C25" s="67"/>
    </row>
    <row r="26" spans="2:3" ht="12" customHeight="1">
      <c r="B26" s="66"/>
      <c r="C26" s="67"/>
    </row>
    <row r="27" spans="2:3" ht="12" customHeight="1">
      <c r="B27" s="66"/>
      <c r="C27" s="67"/>
    </row>
    <row r="28" spans="2:3" ht="12" customHeight="1">
      <c r="B28" s="66"/>
      <c r="C28" s="67"/>
    </row>
    <row r="29" spans="2:3" ht="12" customHeight="1">
      <c r="B29" s="66"/>
      <c r="C29" s="67"/>
    </row>
    <row r="30" spans="2:3" ht="12" customHeight="1">
      <c r="B30" s="66"/>
      <c r="C30" s="67"/>
    </row>
    <row r="31" spans="2:3" ht="12" customHeight="1">
      <c r="B31" s="66"/>
      <c r="C31" s="67"/>
    </row>
    <row r="32" spans="2:3" ht="12" customHeight="1">
      <c r="B32" s="66"/>
      <c r="C32" s="67"/>
    </row>
    <row r="33" spans="2:3" ht="2.25" customHeight="1">
      <c r="B33" s="66"/>
      <c r="C33" s="67"/>
    </row>
    <row r="34" spans="2:3" ht="2.25" customHeight="1" thickBot="1">
      <c r="B34" s="73"/>
      <c r="C34" s="74"/>
    </row>
  </sheetData>
  <mergeCells count="1">
    <mergeCell ref="B2:C2"/>
  </mergeCells>
  <phoneticPr fontId="2" type="noConversion"/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topLeftCell="A19" zoomScale="136" zoomScaleNormal="100" zoomScaleSheetLayoutView="136" workbookViewId="0">
      <selection activeCell="E10" sqref="E10:E11"/>
    </sheetView>
  </sheetViews>
  <sheetFormatPr defaultRowHeight="16.5"/>
  <cols>
    <col min="1" max="1" width="11.875" customWidth="1"/>
    <col min="2" max="2" width="9.75" customWidth="1"/>
    <col min="3" max="3" width="10" customWidth="1"/>
    <col min="4" max="5" width="11.875" customWidth="1"/>
    <col min="6" max="6" width="10.5" customWidth="1"/>
    <col min="7" max="7" width="11" customWidth="1"/>
    <col min="8" max="8" width="11.875" customWidth="1"/>
  </cols>
  <sheetData>
    <row r="1" spans="1:8" ht="31.5">
      <c r="A1" s="162" t="s">
        <v>193</v>
      </c>
      <c r="B1" s="162"/>
      <c r="C1" s="162"/>
      <c r="D1" s="162"/>
      <c r="E1" s="162"/>
      <c r="F1" s="162"/>
      <c r="G1" s="162"/>
      <c r="H1" s="162"/>
    </row>
    <row r="2" spans="1:8" ht="31.5">
      <c r="A2" s="75"/>
      <c r="B2" s="75"/>
      <c r="C2" s="75"/>
      <c r="D2" s="75"/>
      <c r="E2" s="75"/>
      <c r="F2" s="75"/>
      <c r="G2" s="75"/>
      <c r="H2" s="76"/>
    </row>
    <row r="3" spans="1:8" ht="17.25" thickBot="1">
      <c r="A3" s="77"/>
      <c r="B3" s="78"/>
      <c r="C3" s="78"/>
      <c r="D3" s="78"/>
      <c r="E3" s="77"/>
      <c r="F3" s="78"/>
      <c r="G3" s="163" t="s">
        <v>168</v>
      </c>
      <c r="H3" s="163"/>
    </row>
    <row r="4" spans="1:8" ht="25.5" customHeight="1">
      <c r="A4" s="164" t="s">
        <v>185</v>
      </c>
      <c r="B4" s="165"/>
      <c r="C4" s="165"/>
      <c r="D4" s="166"/>
      <c r="E4" s="167" t="s">
        <v>165</v>
      </c>
      <c r="F4" s="165"/>
      <c r="G4" s="165"/>
      <c r="H4" s="168"/>
    </row>
    <row r="5" spans="1:8" ht="25.5" customHeight="1" thickBot="1">
      <c r="A5" s="121" t="s">
        <v>186</v>
      </c>
      <c r="B5" s="131" t="s">
        <v>187</v>
      </c>
      <c r="C5" s="131" t="s">
        <v>188</v>
      </c>
      <c r="D5" s="122" t="s">
        <v>189</v>
      </c>
      <c r="E5" s="123" t="s">
        <v>186</v>
      </c>
      <c r="F5" s="131" t="s">
        <v>187</v>
      </c>
      <c r="G5" s="131" t="s">
        <v>188</v>
      </c>
      <c r="H5" s="124" t="s">
        <v>189</v>
      </c>
    </row>
    <row r="6" spans="1:8" ht="25.5" customHeight="1" thickTop="1">
      <c r="A6" s="169" t="str">
        <f>'(법인회계) 세입 예산서'!A5</f>
        <v>사업수입</v>
      </c>
      <c r="B6" s="79">
        <f>'(법인회계) 세입 예산서'!D5</f>
        <v>869865</v>
      </c>
      <c r="C6" s="79">
        <f>'(법인회계) 세입 예산서'!E5</f>
        <v>859590</v>
      </c>
      <c r="D6" s="80">
        <f>B6-C6</f>
        <v>10275</v>
      </c>
      <c r="E6" s="171" t="str">
        <f>'(법인회계) 세출 예산서'!B6</f>
        <v>수익사업비</v>
      </c>
      <c r="F6" s="79">
        <f>'(법인회계) 세출 예산서'!D6</f>
        <v>112169</v>
      </c>
      <c r="G6" s="79">
        <f>'(법인회계) 세출 예산서'!E6</f>
        <v>104585</v>
      </c>
      <c r="H6" s="81">
        <f t="shared" ref="H6:H20" si="0">F6-G6</f>
        <v>7584</v>
      </c>
    </row>
    <row r="7" spans="1:8" ht="25.5" customHeight="1">
      <c r="A7" s="170"/>
      <c r="B7" s="82">
        <f>B6/B$22</f>
        <v>0.87654956699792619</v>
      </c>
      <c r="C7" s="82">
        <f>C6/C$22</f>
        <v>0.94503017843204085</v>
      </c>
      <c r="D7" s="83">
        <f>D6/D$22</f>
        <v>0.12411818708929262</v>
      </c>
      <c r="E7" s="172"/>
      <c r="F7" s="82">
        <f>F6/F$22</f>
        <v>0.11303097420932028</v>
      </c>
      <c r="G7" s="82">
        <f>G6/G$22</f>
        <v>0.11498037577370024</v>
      </c>
      <c r="H7" s="84">
        <f>H6/H$22</f>
        <v>9.1611905682257438E-2</v>
      </c>
    </row>
    <row r="8" spans="1:8" ht="25.5" customHeight="1">
      <c r="A8" s="173" t="str">
        <f>'(법인회계) 세입 예산서'!A11</f>
        <v>재산수입</v>
      </c>
      <c r="B8" s="85">
        <v>0</v>
      </c>
      <c r="C8" s="85">
        <f>'(법인회계) 세입 예산서'!E11</f>
        <v>0</v>
      </c>
      <c r="D8" s="86">
        <f>B8-C8</f>
        <v>0</v>
      </c>
      <c r="E8" s="174" t="str">
        <f>'(법인회계) 세출 예산서'!A12</f>
        <v>인건비</v>
      </c>
      <c r="F8" s="85">
        <f>'(법인회계) 세출 예산서'!D12</f>
        <v>455705</v>
      </c>
      <c r="G8" s="85">
        <f>'(법인회계) 세출 예산서'!E12</f>
        <v>462905</v>
      </c>
      <c r="H8" s="87">
        <f t="shared" si="0"/>
        <v>-7200</v>
      </c>
    </row>
    <row r="9" spans="1:8" ht="25.5" customHeight="1">
      <c r="A9" s="170"/>
      <c r="B9" s="82">
        <f>B8/B$22</f>
        <v>0</v>
      </c>
      <c r="C9" s="82">
        <f>C8/C$22</f>
        <v>0</v>
      </c>
      <c r="D9" s="83">
        <f>D8/D$22</f>
        <v>0</v>
      </c>
      <c r="E9" s="172"/>
      <c r="F9" s="82">
        <f>F8/F$22</f>
        <v>0.45920691191022739</v>
      </c>
      <c r="G9" s="82">
        <f>G8/G$22</f>
        <v>0.50891610505832297</v>
      </c>
      <c r="H9" s="84">
        <f>H8/H$22</f>
        <v>-8.6973328179358336E-2</v>
      </c>
    </row>
    <row r="10" spans="1:8" ht="25.5" customHeight="1">
      <c r="A10" s="173" t="str">
        <f>'(법인회계) 세입 예산서'!A17</f>
        <v>투자수입</v>
      </c>
      <c r="B10" s="85">
        <v>0</v>
      </c>
      <c r="C10" s="85">
        <f>'(법인회계) 세입 예산서'!E17</f>
        <v>0</v>
      </c>
      <c r="D10" s="86">
        <f>B10-C10</f>
        <v>0</v>
      </c>
      <c r="E10" s="175" t="str">
        <f>'(법인회계) 세출 예산서'!A25</f>
        <v>법인운영비</v>
      </c>
      <c r="F10" s="88">
        <f>'(법인회계) 세출 예산서'!D25</f>
        <v>48800</v>
      </c>
      <c r="G10" s="88">
        <f>'(법인회계) 세출 예산서'!E25</f>
        <v>6100</v>
      </c>
      <c r="H10" s="87">
        <f t="shared" si="0"/>
        <v>42700</v>
      </c>
    </row>
    <row r="11" spans="1:8" ht="25.5" customHeight="1">
      <c r="A11" s="170"/>
      <c r="B11" s="82">
        <f>B10/B$22</f>
        <v>0</v>
      </c>
      <c r="C11" s="82">
        <f>C10/C$22</f>
        <v>0</v>
      </c>
      <c r="D11" s="83">
        <f>D10/D$22</f>
        <v>0</v>
      </c>
      <c r="E11" s="176"/>
      <c r="F11" s="82">
        <f>F10/F$22</f>
        <v>4.9175008615703356E-2</v>
      </c>
      <c r="G11" s="82">
        <f>G10/G$22</f>
        <v>6.7063182312910212E-3</v>
      </c>
      <c r="H11" s="84">
        <f>H10/H$22</f>
        <v>0.51580015461925011</v>
      </c>
    </row>
    <row r="12" spans="1:8" ht="25.5" customHeight="1">
      <c r="A12" s="173" t="str">
        <f>'(법인회계) 세입 예산서'!A22</f>
        <v>기부금수입</v>
      </c>
      <c r="B12" s="88">
        <v>0</v>
      </c>
      <c r="C12" s="88">
        <f>'(법인회계) 세입 예산서'!E22</f>
        <v>0</v>
      </c>
      <c r="D12" s="86">
        <f>B12-C12</f>
        <v>0</v>
      </c>
      <c r="E12" s="174" t="str">
        <f>'(법인회계) 세출 예산서'!A35</f>
        <v>재산조성비</v>
      </c>
      <c r="F12" s="88">
        <v>0</v>
      </c>
      <c r="G12" s="88">
        <v>0</v>
      </c>
      <c r="H12" s="87">
        <f t="shared" si="0"/>
        <v>0</v>
      </c>
    </row>
    <row r="13" spans="1:8" ht="25.5" customHeight="1">
      <c r="A13" s="170"/>
      <c r="B13" s="82">
        <f>B12/B$22</f>
        <v>0</v>
      </c>
      <c r="C13" s="82">
        <f>C12/C$22</f>
        <v>0</v>
      </c>
      <c r="D13" s="83">
        <f>D12/D$22</f>
        <v>0</v>
      </c>
      <c r="E13" s="172"/>
      <c r="F13" s="82">
        <f>F12/F$22</f>
        <v>0</v>
      </c>
      <c r="G13" s="82">
        <f>G12/G$22</f>
        <v>0</v>
      </c>
      <c r="H13" s="84">
        <f>H12/H$22</f>
        <v>0</v>
      </c>
    </row>
    <row r="14" spans="1:8" ht="25.5" customHeight="1">
      <c r="A14" s="173" t="str">
        <f>'(법인회계) 세입 예산서'!A25</f>
        <v>차입금</v>
      </c>
      <c r="B14" s="88">
        <v>0</v>
      </c>
      <c r="C14" s="88">
        <f>'(법인회계) 세입 예산서'!E25</f>
        <v>0</v>
      </c>
      <c r="D14" s="86">
        <f>B14-C14</f>
        <v>0</v>
      </c>
      <c r="E14" s="174" t="str">
        <f>'(법인회계) 세출 예산서'!A41</f>
        <v>투자비</v>
      </c>
      <c r="F14" s="88">
        <v>0</v>
      </c>
      <c r="G14" s="88">
        <v>0</v>
      </c>
      <c r="H14" s="87">
        <f t="shared" si="0"/>
        <v>0</v>
      </c>
    </row>
    <row r="15" spans="1:8" ht="25.5" customHeight="1">
      <c r="A15" s="170"/>
      <c r="B15" s="82">
        <f>B14/B$22</f>
        <v>0</v>
      </c>
      <c r="C15" s="82">
        <f>C14/C$22</f>
        <v>0</v>
      </c>
      <c r="D15" s="83">
        <f>D14/D$22</f>
        <v>0</v>
      </c>
      <c r="E15" s="172"/>
      <c r="F15" s="82">
        <f>F14/F$22</f>
        <v>0</v>
      </c>
      <c r="G15" s="82">
        <f>G14/G$22</f>
        <v>0</v>
      </c>
      <c r="H15" s="84">
        <f>H14/H$22</f>
        <v>0</v>
      </c>
    </row>
    <row r="16" spans="1:8" ht="25.5" customHeight="1">
      <c r="A16" s="173" t="str">
        <f>'(법인회계) 세입 예산서'!A29</f>
        <v>행정활동수입</v>
      </c>
      <c r="B16" s="88">
        <v>0</v>
      </c>
      <c r="C16" s="88">
        <f>'(법인회계) 세입 예산서'!E29</f>
        <v>0</v>
      </c>
      <c r="D16" s="86">
        <f>B16-C16</f>
        <v>0</v>
      </c>
      <c r="E16" s="174" t="str">
        <f>'(법인회계) 세출 예산서'!A44</f>
        <v>전출금</v>
      </c>
      <c r="F16" s="88">
        <v>0</v>
      </c>
      <c r="G16" s="88">
        <v>0</v>
      </c>
      <c r="H16" s="87">
        <f t="shared" si="0"/>
        <v>0</v>
      </c>
    </row>
    <row r="17" spans="1:10" ht="25.5" customHeight="1">
      <c r="A17" s="170"/>
      <c r="B17" s="82">
        <f>B16/B$22</f>
        <v>0</v>
      </c>
      <c r="C17" s="82">
        <f>C16/C$22</f>
        <v>0</v>
      </c>
      <c r="D17" s="83">
        <f>D16/D$22</f>
        <v>0</v>
      </c>
      <c r="E17" s="172"/>
      <c r="F17" s="82">
        <f>F16/F$22</f>
        <v>0</v>
      </c>
      <c r="G17" s="82">
        <f>G16/G$22</f>
        <v>0</v>
      </c>
      <c r="H17" s="84">
        <f>H16/H$22</f>
        <v>0</v>
      </c>
    </row>
    <row r="18" spans="1:10" ht="25.5" customHeight="1">
      <c r="A18" s="177" t="str">
        <f>'(법인회계) 세입 예산서'!A37</f>
        <v>기타수입</v>
      </c>
      <c r="B18" s="88">
        <v>0</v>
      </c>
      <c r="C18" s="88">
        <f>'(법인회계) 세입 예산서'!E37</f>
        <v>0</v>
      </c>
      <c r="D18" s="86">
        <f>B18-C18</f>
        <v>0</v>
      </c>
      <c r="E18" s="174" t="str">
        <f>'(법인회계) 세출 예산서'!A47</f>
        <v>차입금</v>
      </c>
      <c r="F18" s="88">
        <f>'(법인회계) 세출 예산서'!D47</f>
        <v>336000</v>
      </c>
      <c r="G18" s="88">
        <f>'(법인회계) 세출 예산서'!E47</f>
        <v>336000</v>
      </c>
      <c r="H18" s="87">
        <f>F18-G18</f>
        <v>0</v>
      </c>
    </row>
    <row r="19" spans="1:10" ht="25.5" customHeight="1">
      <c r="A19" s="182"/>
      <c r="B19" s="82">
        <f>B18/B$22</f>
        <v>0</v>
      </c>
      <c r="C19" s="82">
        <f>C18/C$22</f>
        <v>0</v>
      </c>
      <c r="D19" s="83">
        <f>D18/D$22</f>
        <v>0</v>
      </c>
      <c r="E19" s="172"/>
      <c r="F19" s="82">
        <f>F18/F$22</f>
        <v>0.33858202653435093</v>
      </c>
      <c r="G19" s="82">
        <f>G18/G$22</f>
        <v>0.36939720093668577</v>
      </c>
      <c r="H19" s="84">
        <f>H18/H$22</f>
        <v>0</v>
      </c>
    </row>
    <row r="20" spans="1:10" ht="25.5" customHeight="1">
      <c r="A20" s="177" t="str">
        <f>'(법인회계) 세입 예산서'!A42</f>
        <v>이월금</v>
      </c>
      <c r="B20" s="88">
        <f>'(법인회계) 세입 예산서'!D42</f>
        <v>122509</v>
      </c>
      <c r="C20" s="88">
        <f>'(법인회계) 세입 예산서'!E42</f>
        <v>50000</v>
      </c>
      <c r="D20" s="86">
        <f>B20-C20</f>
        <v>72509</v>
      </c>
      <c r="E20" s="175" t="str">
        <f>'(법인회계) 세출 예산서'!A53&amp;"및 이월금"</f>
        <v>기타지출및 이월금</v>
      </c>
      <c r="F20" s="88">
        <f>'(법인회계) 세출 예산서'!D53</f>
        <v>39700</v>
      </c>
      <c r="G20" s="88">
        <f>'(법인회계) 세출 예산서'!E53</f>
        <v>0</v>
      </c>
      <c r="H20" s="87">
        <f t="shared" si="0"/>
        <v>39700</v>
      </c>
    </row>
    <row r="21" spans="1:10" ht="25.5" customHeight="1" thickBot="1">
      <c r="A21" s="178"/>
      <c r="B21" s="82">
        <f>B20/B$22</f>
        <v>0.12345043300207381</v>
      </c>
      <c r="C21" s="82">
        <f>C20/C$22</f>
        <v>5.4969821567959189E-2</v>
      </c>
      <c r="D21" s="83">
        <f>D20/D$22</f>
        <v>0.87588181291070744</v>
      </c>
      <c r="E21" s="176"/>
      <c r="F21" s="82">
        <f>F20/F$22</f>
        <v>4.0005078730398012E-2</v>
      </c>
      <c r="G21" s="82">
        <f>G20/G$22</f>
        <v>0</v>
      </c>
      <c r="H21" s="84">
        <f>H20/H$22</f>
        <v>0.47956126787785081</v>
      </c>
    </row>
    <row r="22" spans="1:10" ht="25.5" customHeight="1" thickTop="1">
      <c r="A22" s="179" t="s">
        <v>167</v>
      </c>
      <c r="B22" s="89">
        <f t="shared" ref="B22:D23" si="1">SUM(B6,B8,B10,B12,B14,B16,B18,B20)</f>
        <v>992374</v>
      </c>
      <c r="C22" s="89">
        <f t="shared" si="1"/>
        <v>909590</v>
      </c>
      <c r="D22" s="90">
        <f t="shared" si="1"/>
        <v>82784</v>
      </c>
      <c r="E22" s="171" t="s">
        <v>167</v>
      </c>
      <c r="F22" s="89">
        <f t="shared" ref="F22:H23" si="2">SUM(F6,F8,F10,F12,F14,F16,F18,F20)</f>
        <v>992374</v>
      </c>
      <c r="G22" s="89">
        <f t="shared" si="2"/>
        <v>909590</v>
      </c>
      <c r="H22" s="91">
        <f t="shared" si="2"/>
        <v>82784</v>
      </c>
      <c r="I22" t="s">
        <v>166</v>
      </c>
      <c r="J22" s="92" t="s">
        <v>166</v>
      </c>
    </row>
    <row r="23" spans="1:10" ht="25.5" customHeight="1" thickBot="1">
      <c r="A23" s="180"/>
      <c r="B23" s="93">
        <f t="shared" si="1"/>
        <v>1</v>
      </c>
      <c r="C23" s="93">
        <f t="shared" si="1"/>
        <v>1</v>
      </c>
      <c r="D23" s="94">
        <f t="shared" si="1"/>
        <v>1</v>
      </c>
      <c r="E23" s="181"/>
      <c r="F23" s="93">
        <f t="shared" si="2"/>
        <v>1</v>
      </c>
      <c r="G23" s="93">
        <f t="shared" si="2"/>
        <v>1</v>
      </c>
      <c r="H23" s="95">
        <f t="shared" si="2"/>
        <v>1</v>
      </c>
    </row>
    <row r="24" spans="1:10" ht="103.5" customHeight="1">
      <c r="A24" s="96"/>
      <c r="B24" s="97"/>
      <c r="C24" s="97"/>
      <c r="D24" s="98"/>
      <c r="E24" s="96"/>
      <c r="F24" s="97"/>
      <c r="G24" s="97"/>
      <c r="H24" s="98"/>
    </row>
    <row r="25" spans="1:10">
      <c r="A25" s="96"/>
      <c r="B25" s="97"/>
      <c r="C25" s="97"/>
      <c r="D25" s="98"/>
      <c r="E25" s="96"/>
      <c r="F25" s="97"/>
      <c r="G25" s="97"/>
      <c r="H25" s="98"/>
    </row>
    <row r="26" spans="1:10">
      <c r="A26" s="96"/>
      <c r="B26" s="97"/>
      <c r="C26" s="97"/>
      <c r="D26" s="98"/>
      <c r="E26" s="96"/>
      <c r="F26" s="97"/>
      <c r="G26" s="97"/>
      <c r="H26" s="98"/>
    </row>
    <row r="27" spans="1:10">
      <c r="A27" s="96"/>
      <c r="B27" s="97"/>
      <c r="C27" s="97"/>
      <c r="D27" s="98"/>
      <c r="E27" s="96"/>
      <c r="F27" s="97"/>
      <c r="G27" s="97"/>
      <c r="H27" s="98"/>
    </row>
    <row r="28" spans="1:10">
      <c r="A28" s="96"/>
      <c r="B28" s="97"/>
      <c r="C28" s="97"/>
      <c r="D28" s="98"/>
      <c r="E28" s="96"/>
      <c r="F28" s="97"/>
      <c r="G28" s="97"/>
      <c r="H28" s="98"/>
    </row>
    <row r="29" spans="1:10">
      <c r="A29" s="96"/>
      <c r="B29" s="97"/>
      <c r="C29" s="97" t="s">
        <v>166</v>
      </c>
      <c r="D29" s="98"/>
      <c r="E29" s="96"/>
      <c r="F29" s="97"/>
      <c r="G29" s="97"/>
      <c r="H29" s="98"/>
    </row>
    <row r="30" spans="1:10">
      <c r="A30" s="99"/>
      <c r="B30" s="99"/>
      <c r="C30" s="99"/>
      <c r="D30" s="99"/>
      <c r="E30" s="99"/>
      <c r="F30" s="99"/>
      <c r="G30" s="99"/>
      <c r="H30" s="100"/>
    </row>
    <row r="31" spans="1:10">
      <c r="A31" s="77"/>
      <c r="B31" s="78"/>
      <c r="C31" s="78"/>
      <c r="D31" s="78"/>
      <c r="E31" s="77"/>
      <c r="F31" s="78"/>
      <c r="G31" s="78"/>
      <c r="H31" s="101"/>
    </row>
  </sheetData>
  <mergeCells count="22">
    <mergeCell ref="A20:A21"/>
    <mergeCell ref="E20:E21"/>
    <mergeCell ref="A22:A23"/>
    <mergeCell ref="E22:E23"/>
    <mergeCell ref="A14:A15"/>
    <mergeCell ref="E14:E15"/>
    <mergeCell ref="A16:A17"/>
    <mergeCell ref="E16:E17"/>
    <mergeCell ref="A18:A19"/>
    <mergeCell ref="E18:E19"/>
    <mergeCell ref="A8:A9"/>
    <mergeCell ref="E8:E9"/>
    <mergeCell ref="A10:A11"/>
    <mergeCell ref="E10:E11"/>
    <mergeCell ref="A12:A13"/>
    <mergeCell ref="E12:E13"/>
    <mergeCell ref="A1:H1"/>
    <mergeCell ref="G3:H3"/>
    <mergeCell ref="A4:D4"/>
    <mergeCell ref="E4:H4"/>
    <mergeCell ref="A6:A7"/>
    <mergeCell ref="E6:E7"/>
  </mergeCells>
  <phoneticPr fontId="2" type="noConversion"/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showGridLines="0" view="pageBreakPreview" zoomScale="112" zoomScaleNormal="100" zoomScaleSheetLayoutView="112" workbookViewId="0">
      <pane ySplit="4" topLeftCell="A5" activePane="bottomLeft" state="frozen"/>
      <selection pane="bottomLeft" activeCell="E12" sqref="E12"/>
    </sheetView>
  </sheetViews>
  <sheetFormatPr defaultRowHeight="20.100000000000001" customHeight="1"/>
  <cols>
    <col min="1" max="2" width="2.625" style="1" customWidth="1"/>
    <col min="3" max="3" width="15" style="2" bestFit="1" customWidth="1"/>
    <col min="4" max="4" width="12" style="1" bestFit="1" customWidth="1"/>
    <col min="5" max="5" width="11.625" style="1" bestFit="1" customWidth="1"/>
    <col min="6" max="6" width="10.5" style="1" bestFit="1" customWidth="1"/>
    <col min="7" max="7" width="38" style="1" customWidth="1"/>
    <col min="8" max="8" width="11.875" style="1" bestFit="1" customWidth="1"/>
    <col min="9" max="16384" width="9" style="1"/>
  </cols>
  <sheetData>
    <row r="1" spans="1:8" ht="28.5" customHeight="1">
      <c r="A1" s="183" t="s">
        <v>190</v>
      </c>
      <c r="B1" s="183"/>
      <c r="C1" s="183"/>
      <c r="D1" s="183"/>
      <c r="E1" s="183"/>
      <c r="F1" s="183"/>
      <c r="G1" s="183"/>
      <c r="H1" s="183"/>
    </row>
    <row r="2" spans="1:8" s="31" customFormat="1" ht="21" customHeight="1">
      <c r="A2" s="29"/>
      <c r="B2" s="28"/>
      <c r="C2" s="29"/>
      <c r="D2" s="28"/>
      <c r="E2" s="28"/>
      <c r="F2" s="28"/>
      <c r="G2" s="30"/>
      <c r="H2" s="28"/>
    </row>
    <row r="3" spans="1:8" ht="20.100000000000001" customHeight="1">
      <c r="A3" s="3" t="s">
        <v>18</v>
      </c>
      <c r="B3" s="3"/>
      <c r="C3" s="3"/>
      <c r="D3" s="155" t="s">
        <v>171</v>
      </c>
      <c r="E3" s="156" t="s">
        <v>172</v>
      </c>
      <c r="F3" s="156" t="s">
        <v>173</v>
      </c>
      <c r="G3" s="184" t="s">
        <v>122</v>
      </c>
      <c r="H3" s="186" t="s">
        <v>177</v>
      </c>
    </row>
    <row r="4" spans="1:8" ht="20.100000000000001" customHeight="1">
      <c r="A4" s="3" t="s">
        <v>0</v>
      </c>
      <c r="B4" s="3" t="s">
        <v>1</v>
      </c>
      <c r="C4" s="3" t="s">
        <v>2</v>
      </c>
      <c r="D4" s="129" t="s">
        <v>174</v>
      </c>
      <c r="E4" s="108" t="s">
        <v>175</v>
      </c>
      <c r="F4" s="108" t="s">
        <v>176</v>
      </c>
      <c r="G4" s="185"/>
      <c r="H4" s="187"/>
    </row>
    <row r="5" spans="1:8" ht="20.100000000000001" customHeight="1">
      <c r="A5" s="4" t="s">
        <v>98</v>
      </c>
      <c r="B5" s="5"/>
      <c r="C5" s="6"/>
      <c r="D5" s="126">
        <f t="shared" ref="D5" si="0">SUM(D6)</f>
        <v>869865</v>
      </c>
      <c r="E5" s="126">
        <v>859590</v>
      </c>
      <c r="F5" s="126">
        <f>D5-E5</f>
        <v>10275</v>
      </c>
      <c r="G5" s="7"/>
      <c r="H5" s="7"/>
    </row>
    <row r="6" spans="1:8" ht="20.100000000000001" customHeight="1">
      <c r="A6" s="37"/>
      <c r="B6" s="9" t="s">
        <v>99</v>
      </c>
      <c r="C6" s="10"/>
      <c r="D6" s="127">
        <f>D7+D10</f>
        <v>869865</v>
      </c>
      <c r="E6" s="127">
        <v>859590</v>
      </c>
      <c r="F6" s="127">
        <f>SUM(F7:F7)</f>
        <v>10275</v>
      </c>
      <c r="G6" s="11"/>
      <c r="H6" s="11"/>
    </row>
    <row r="7" spans="1:8" ht="20.100000000000001" customHeight="1">
      <c r="A7" s="37"/>
      <c r="B7" s="38"/>
      <c r="C7" s="39" t="s">
        <v>123</v>
      </c>
      <c r="D7" s="128">
        <f>E7+F7</f>
        <v>550665</v>
      </c>
      <c r="E7" s="128">
        <v>540390</v>
      </c>
      <c r="F7" s="128">
        <f>H9</f>
        <v>10275</v>
      </c>
      <c r="G7" s="32" t="s">
        <v>127</v>
      </c>
      <c r="H7" s="13"/>
    </row>
    <row r="8" spans="1:8" ht="20.100000000000001" customHeight="1">
      <c r="A8" s="37"/>
      <c r="B8" s="38"/>
      <c r="C8" s="39"/>
      <c r="D8" s="34"/>
      <c r="E8" s="114"/>
      <c r="F8" s="34"/>
      <c r="G8" s="106" t="s">
        <v>170</v>
      </c>
      <c r="H8" s="34">
        <f>40275-30000</f>
        <v>10275</v>
      </c>
    </row>
    <row r="9" spans="1:8" ht="20.100000000000001" customHeight="1">
      <c r="A9" s="37"/>
      <c r="B9" s="38"/>
      <c r="C9" s="39"/>
      <c r="D9" s="34"/>
      <c r="E9" s="114"/>
      <c r="F9" s="34"/>
      <c r="G9" s="40" t="s">
        <v>125</v>
      </c>
      <c r="H9" s="102">
        <f>SUM(H8)</f>
        <v>10275</v>
      </c>
    </row>
    <row r="10" spans="1:8" ht="20.100000000000001" customHeight="1">
      <c r="A10" s="37"/>
      <c r="B10" s="38"/>
      <c r="C10" s="39"/>
      <c r="D10" s="34">
        <f>E10+F10</f>
        <v>319200</v>
      </c>
      <c r="E10" s="114">
        <v>319200</v>
      </c>
      <c r="F10" s="34">
        <v>0</v>
      </c>
      <c r="G10" s="32" t="s">
        <v>126</v>
      </c>
      <c r="H10" s="13"/>
    </row>
    <row r="11" spans="1:8" ht="20.100000000000001" customHeight="1">
      <c r="A11" s="4" t="s">
        <v>100</v>
      </c>
      <c r="B11" s="5"/>
      <c r="C11" s="6"/>
      <c r="D11" s="7">
        <f>SUM(D12,D15)</f>
        <v>0</v>
      </c>
      <c r="E11" s="110">
        <v>0</v>
      </c>
      <c r="F11" s="7">
        <f>SUM(F12,F15)</f>
        <v>0</v>
      </c>
      <c r="G11" s="7">
        <f>SUM(G12,G15)</f>
        <v>0</v>
      </c>
      <c r="H11" s="7">
        <f>SUM(H12,H15)</f>
        <v>0</v>
      </c>
    </row>
    <row r="12" spans="1:8" ht="20.100000000000001" customHeight="1">
      <c r="A12" s="37"/>
      <c r="B12" s="9" t="s">
        <v>100</v>
      </c>
      <c r="C12" s="10"/>
      <c r="D12" s="11">
        <f>SUM(D13:D14)</f>
        <v>0</v>
      </c>
      <c r="E12" s="112">
        <v>0</v>
      </c>
      <c r="F12" s="11">
        <f>SUM(F13:F14)</f>
        <v>0</v>
      </c>
      <c r="G12" s="11">
        <f>SUM(G13:G14)</f>
        <v>0</v>
      </c>
      <c r="H12" s="11">
        <f>+F12-G12</f>
        <v>0</v>
      </c>
    </row>
    <row r="13" spans="1:8" ht="50.1" customHeight="1">
      <c r="A13" s="37"/>
      <c r="B13" s="38"/>
      <c r="C13" s="12" t="s">
        <v>102</v>
      </c>
      <c r="D13" s="14"/>
      <c r="E13" s="113"/>
      <c r="F13" s="14"/>
      <c r="G13" s="14"/>
      <c r="H13" s="14"/>
    </row>
    <row r="14" spans="1:8" ht="30" customHeight="1">
      <c r="A14" s="37"/>
      <c r="B14" s="38"/>
      <c r="C14" s="39" t="s">
        <v>124</v>
      </c>
      <c r="D14" s="14"/>
      <c r="E14" s="113"/>
      <c r="F14" s="14"/>
      <c r="G14" s="14"/>
      <c r="H14" s="14"/>
    </row>
    <row r="15" spans="1:8" ht="20.100000000000001" customHeight="1">
      <c r="A15" s="37"/>
      <c r="B15" s="15" t="s">
        <v>101</v>
      </c>
      <c r="C15" s="16"/>
      <c r="D15" s="11">
        <f>SUM(D16)</f>
        <v>0</v>
      </c>
      <c r="E15" s="112">
        <v>0</v>
      </c>
      <c r="F15" s="11">
        <f>SUM(F16)</f>
        <v>0</v>
      </c>
      <c r="G15" s="11">
        <f>SUM(G16)</f>
        <v>0</v>
      </c>
      <c r="H15" s="11">
        <f>+F15-G15</f>
        <v>0</v>
      </c>
    </row>
    <row r="16" spans="1:8" ht="20.100000000000001" customHeight="1">
      <c r="A16" s="37"/>
      <c r="B16" s="38"/>
      <c r="C16" s="17" t="s">
        <v>101</v>
      </c>
      <c r="D16" s="14"/>
      <c r="E16" s="113"/>
      <c r="F16" s="14"/>
      <c r="G16" s="14"/>
      <c r="H16" s="14"/>
    </row>
    <row r="17" spans="1:8" ht="20.100000000000001" customHeight="1">
      <c r="A17" s="4" t="s">
        <v>103</v>
      </c>
      <c r="B17" s="5"/>
      <c r="C17" s="6"/>
      <c r="D17" s="7">
        <f>SUM(D18,D20)</f>
        <v>0</v>
      </c>
      <c r="E17" s="110">
        <v>0</v>
      </c>
      <c r="F17" s="7">
        <f>SUM(F18,F20)</f>
        <v>0</v>
      </c>
      <c r="G17" s="7">
        <f>SUM(G18,G20)</f>
        <v>0</v>
      </c>
      <c r="H17" s="7">
        <f>SUM(H18,H20)</f>
        <v>0</v>
      </c>
    </row>
    <row r="18" spans="1:8" ht="20.100000000000001" customHeight="1">
      <c r="A18" s="37"/>
      <c r="B18" s="15" t="s">
        <v>103</v>
      </c>
      <c r="C18" s="16"/>
      <c r="D18" s="11">
        <f>SUM(D19:D19)</f>
        <v>0</v>
      </c>
      <c r="E18" s="112">
        <v>0</v>
      </c>
      <c r="F18" s="11">
        <f>SUM(F19:F19)</f>
        <v>0</v>
      </c>
      <c r="G18" s="11">
        <f>SUM(G19:G19)</f>
        <v>0</v>
      </c>
      <c r="H18" s="11">
        <f>SUM(H19:H19)</f>
        <v>0</v>
      </c>
    </row>
    <row r="19" spans="1:8" ht="20.100000000000001" customHeight="1">
      <c r="A19" s="37"/>
      <c r="B19" s="38"/>
      <c r="C19" s="39" t="s">
        <v>120</v>
      </c>
      <c r="D19" s="14"/>
      <c r="E19" s="113"/>
      <c r="F19" s="14"/>
      <c r="G19" s="14"/>
      <c r="H19" s="14"/>
    </row>
    <row r="20" spans="1:8" ht="20.100000000000001" customHeight="1">
      <c r="A20" s="37"/>
      <c r="B20" s="15" t="s">
        <v>104</v>
      </c>
      <c r="C20" s="16"/>
      <c r="D20" s="11">
        <f>SUM(D21:D21)</f>
        <v>0</v>
      </c>
      <c r="E20" s="112">
        <v>0</v>
      </c>
      <c r="F20" s="11">
        <f>SUM(F21:F21)</f>
        <v>0</v>
      </c>
      <c r="G20" s="11">
        <f>SUM(G21:G21)</f>
        <v>0</v>
      </c>
      <c r="H20" s="11">
        <f>SUM(H21:H21)</f>
        <v>0</v>
      </c>
    </row>
    <row r="21" spans="1:8" ht="20.100000000000001" customHeight="1">
      <c r="A21" s="37"/>
      <c r="B21" s="38"/>
      <c r="C21" s="17" t="s">
        <v>121</v>
      </c>
      <c r="D21" s="14"/>
      <c r="E21" s="113"/>
      <c r="F21" s="14"/>
      <c r="G21" s="14"/>
      <c r="H21" s="14"/>
    </row>
    <row r="22" spans="1:8" ht="20.100000000000001" customHeight="1">
      <c r="A22" s="4" t="s">
        <v>105</v>
      </c>
      <c r="B22" s="5"/>
      <c r="C22" s="6"/>
      <c r="D22" s="7">
        <f t="shared" ref="D22" si="1">SUM(D23)</f>
        <v>0</v>
      </c>
      <c r="E22" s="110">
        <v>0</v>
      </c>
      <c r="F22" s="7">
        <f t="shared" ref="F22" si="2">SUM(F23)</f>
        <v>0</v>
      </c>
      <c r="G22" s="7">
        <f>SUM(G23)</f>
        <v>0</v>
      </c>
      <c r="H22" s="7">
        <f t="shared" ref="H22:H32" si="3">+F22-G22</f>
        <v>0</v>
      </c>
    </row>
    <row r="23" spans="1:8" ht="20.100000000000001" customHeight="1">
      <c r="A23" s="37"/>
      <c r="B23" s="15" t="s">
        <v>105</v>
      </c>
      <c r="C23" s="16"/>
      <c r="D23" s="11">
        <f>SUM(D24)</f>
        <v>0</v>
      </c>
      <c r="E23" s="112">
        <v>0</v>
      </c>
      <c r="F23" s="11">
        <f>SUM(F24)</f>
        <v>0</v>
      </c>
      <c r="G23" s="11">
        <f>SUM(G24)</f>
        <v>0</v>
      </c>
      <c r="H23" s="11">
        <f t="shared" si="3"/>
        <v>0</v>
      </c>
    </row>
    <row r="24" spans="1:8" ht="20.100000000000001" customHeight="1">
      <c r="A24" s="37"/>
      <c r="B24" s="38"/>
      <c r="C24" s="12" t="s">
        <v>105</v>
      </c>
      <c r="D24" s="14"/>
      <c r="E24" s="113"/>
      <c r="F24" s="14"/>
      <c r="G24" s="14"/>
      <c r="H24" s="14"/>
    </row>
    <row r="25" spans="1:8" ht="20.100000000000001" customHeight="1">
      <c r="A25" s="4" t="s">
        <v>7</v>
      </c>
      <c r="B25" s="5"/>
      <c r="C25" s="6"/>
      <c r="D25" s="7">
        <f>SUM(D26)</f>
        <v>0</v>
      </c>
      <c r="E25" s="110">
        <v>0</v>
      </c>
      <c r="F25" s="7">
        <f>SUM(F26)</f>
        <v>0</v>
      </c>
      <c r="G25" s="7">
        <f>SUM(G26)</f>
        <v>0</v>
      </c>
      <c r="H25" s="7">
        <f t="shared" si="3"/>
        <v>0</v>
      </c>
    </row>
    <row r="26" spans="1:8" ht="20.100000000000001" customHeight="1">
      <c r="A26" s="37"/>
      <c r="B26" s="15" t="s">
        <v>7</v>
      </c>
      <c r="C26" s="16"/>
      <c r="D26" s="11">
        <f>SUM(D27:D28)</f>
        <v>0</v>
      </c>
      <c r="E26" s="112">
        <v>0</v>
      </c>
      <c r="F26" s="11">
        <f>SUM(F27:F28)</f>
        <v>0</v>
      </c>
      <c r="G26" s="11">
        <f>SUM(G27:G28)</f>
        <v>0</v>
      </c>
      <c r="H26" s="11">
        <f t="shared" si="3"/>
        <v>0</v>
      </c>
    </row>
    <row r="27" spans="1:8" ht="20.100000000000001" customHeight="1">
      <c r="A27" s="37"/>
      <c r="B27" s="38"/>
      <c r="C27" s="12" t="s">
        <v>8</v>
      </c>
      <c r="D27" s="14"/>
      <c r="E27" s="113"/>
      <c r="F27" s="14"/>
      <c r="G27" s="14"/>
      <c r="H27" s="14"/>
    </row>
    <row r="28" spans="1:8" ht="20.100000000000001" customHeight="1">
      <c r="A28" s="37"/>
      <c r="B28" s="38"/>
      <c r="C28" s="39" t="s">
        <v>9</v>
      </c>
      <c r="D28" s="14"/>
      <c r="E28" s="113"/>
      <c r="F28" s="14"/>
      <c r="G28" s="14"/>
      <c r="H28" s="14"/>
    </row>
    <row r="29" spans="1:8" ht="20.100000000000001" customHeight="1">
      <c r="A29" s="4" t="s">
        <v>3</v>
      </c>
      <c r="B29" s="5"/>
      <c r="C29" s="6"/>
      <c r="D29" s="7">
        <f>SUM(D30,D32,D34)</f>
        <v>0</v>
      </c>
      <c r="E29" s="110">
        <v>0</v>
      </c>
      <c r="F29" s="7">
        <f>SUM(F30,F32,F34)</f>
        <v>0</v>
      </c>
      <c r="G29" s="7">
        <f>SUM(G30,G32,G34)</f>
        <v>0</v>
      </c>
      <c r="H29" s="7">
        <f t="shared" si="3"/>
        <v>0</v>
      </c>
    </row>
    <row r="30" spans="1:8" ht="20.100000000000001" customHeight="1">
      <c r="A30" s="37"/>
      <c r="B30" s="15" t="s">
        <v>106</v>
      </c>
      <c r="C30" s="16"/>
      <c r="D30" s="11">
        <f>SUM(D31)</f>
        <v>0</v>
      </c>
      <c r="E30" s="112">
        <v>0</v>
      </c>
      <c r="F30" s="11">
        <f>SUM(F31)</f>
        <v>0</v>
      </c>
      <c r="G30" s="11">
        <f>SUM(G31)</f>
        <v>0</v>
      </c>
      <c r="H30" s="11">
        <f t="shared" si="3"/>
        <v>0</v>
      </c>
    </row>
    <row r="31" spans="1:8" ht="20.100000000000001" customHeight="1">
      <c r="A31" s="37"/>
      <c r="B31" s="38"/>
      <c r="C31" s="12" t="s">
        <v>106</v>
      </c>
      <c r="D31" s="14"/>
      <c r="E31" s="113"/>
      <c r="F31" s="14"/>
      <c r="G31" s="14"/>
      <c r="H31" s="14"/>
    </row>
    <row r="32" spans="1:8" ht="20.100000000000001" customHeight="1">
      <c r="A32" s="37"/>
      <c r="B32" s="15" t="s">
        <v>4</v>
      </c>
      <c r="C32" s="16"/>
      <c r="D32" s="11">
        <f>SUM(D33)</f>
        <v>0</v>
      </c>
      <c r="E32" s="112">
        <v>0</v>
      </c>
      <c r="F32" s="11">
        <f>SUM(F33)</f>
        <v>0</v>
      </c>
      <c r="G32" s="11">
        <f>SUM(G33)</f>
        <v>0</v>
      </c>
      <c r="H32" s="11">
        <f t="shared" si="3"/>
        <v>0</v>
      </c>
    </row>
    <row r="33" spans="1:8" ht="20.100000000000001" customHeight="1">
      <c r="A33" s="37"/>
      <c r="B33" s="38"/>
      <c r="C33" s="39" t="s">
        <v>5</v>
      </c>
      <c r="D33" s="14"/>
      <c r="E33" s="113"/>
      <c r="F33" s="14"/>
      <c r="G33" s="14"/>
      <c r="H33" s="14"/>
    </row>
    <row r="34" spans="1:8" ht="20.100000000000001" customHeight="1">
      <c r="A34" s="37"/>
      <c r="B34" s="15" t="s">
        <v>107</v>
      </c>
      <c r="C34" s="16"/>
      <c r="D34" s="11">
        <f t="shared" ref="D34:H34" si="4">SUM(D35:D36)</f>
        <v>0</v>
      </c>
      <c r="E34" s="112">
        <v>0</v>
      </c>
      <c r="F34" s="11">
        <f t="shared" si="4"/>
        <v>0</v>
      </c>
      <c r="G34" s="11">
        <f t="shared" si="4"/>
        <v>0</v>
      </c>
      <c r="H34" s="11">
        <f t="shared" si="4"/>
        <v>0</v>
      </c>
    </row>
    <row r="35" spans="1:8" ht="20.100000000000001" customHeight="1">
      <c r="A35" s="37"/>
      <c r="B35" s="38"/>
      <c r="C35" s="39" t="s">
        <v>108</v>
      </c>
      <c r="D35" s="14"/>
      <c r="E35" s="113"/>
      <c r="F35" s="14"/>
      <c r="G35" s="14"/>
      <c r="H35" s="14"/>
    </row>
    <row r="36" spans="1:8" ht="30" customHeight="1">
      <c r="A36" s="37"/>
      <c r="B36" s="38"/>
      <c r="C36" s="39" t="s">
        <v>6</v>
      </c>
      <c r="D36" s="14"/>
      <c r="E36" s="113"/>
      <c r="F36" s="14"/>
      <c r="G36" s="14"/>
      <c r="H36" s="14"/>
    </row>
    <row r="37" spans="1:8" ht="20.100000000000001" customHeight="1">
      <c r="A37" s="4" t="s">
        <v>10</v>
      </c>
      <c r="B37" s="5"/>
      <c r="C37" s="6"/>
      <c r="D37" s="7">
        <f t="shared" ref="D37" si="5">SUM(D38,D40)</f>
        <v>0</v>
      </c>
      <c r="E37" s="110">
        <v>0</v>
      </c>
      <c r="F37" s="7">
        <f t="shared" ref="F37" si="6">SUM(F38,F40)</f>
        <v>0</v>
      </c>
      <c r="G37" s="7">
        <f t="shared" ref="G37" si="7">SUM(G38,G40)</f>
        <v>0</v>
      </c>
      <c r="H37" s="7">
        <f t="shared" ref="H37" si="8">SUM(H38,H40)</f>
        <v>0</v>
      </c>
    </row>
    <row r="38" spans="1:8" ht="20.100000000000001" customHeight="1">
      <c r="A38" s="37"/>
      <c r="B38" s="15" t="s">
        <v>11</v>
      </c>
      <c r="C38" s="16"/>
      <c r="D38" s="11">
        <f>SUM(D39)</f>
        <v>0</v>
      </c>
      <c r="E38" s="112">
        <v>0</v>
      </c>
      <c r="F38" s="11">
        <f>SUM(F39)</f>
        <v>0</v>
      </c>
      <c r="G38" s="11">
        <f>SUM(G39)</f>
        <v>0</v>
      </c>
      <c r="H38" s="11">
        <f t="shared" ref="H38:H43" si="9">+F38-G38</f>
        <v>0</v>
      </c>
    </row>
    <row r="39" spans="1:8" ht="20.100000000000001" customHeight="1">
      <c r="A39" s="37"/>
      <c r="B39" s="38"/>
      <c r="C39" s="12" t="s">
        <v>11</v>
      </c>
      <c r="D39" s="14"/>
      <c r="E39" s="113"/>
      <c r="F39" s="14"/>
      <c r="G39" s="14"/>
      <c r="H39" s="14"/>
    </row>
    <row r="40" spans="1:8" ht="20.100000000000001" customHeight="1">
      <c r="A40" s="37"/>
      <c r="B40" s="15" t="s">
        <v>12</v>
      </c>
      <c r="C40" s="16"/>
      <c r="D40" s="11">
        <f>SUM(D41)</f>
        <v>0</v>
      </c>
      <c r="E40" s="112">
        <v>0</v>
      </c>
      <c r="F40" s="11">
        <f>SUM(F41)</f>
        <v>0</v>
      </c>
      <c r="G40" s="11">
        <f>SUM(G41)</f>
        <v>0</v>
      </c>
      <c r="H40" s="11">
        <f t="shared" si="9"/>
        <v>0</v>
      </c>
    </row>
    <row r="41" spans="1:8" ht="20.100000000000001" customHeight="1">
      <c r="A41" s="37"/>
      <c r="B41" s="38"/>
      <c r="C41" s="39" t="s">
        <v>12</v>
      </c>
      <c r="D41" s="14"/>
      <c r="E41" s="113"/>
      <c r="F41" s="14"/>
      <c r="G41" s="14"/>
      <c r="H41" s="14"/>
    </row>
    <row r="42" spans="1:8" ht="20.100000000000001" customHeight="1">
      <c r="A42" s="4" t="s">
        <v>13</v>
      </c>
      <c r="B42" s="5"/>
      <c r="C42" s="6"/>
      <c r="D42" s="7">
        <f>SUM(D43)</f>
        <v>122509</v>
      </c>
      <c r="E42" s="110">
        <v>50000</v>
      </c>
      <c r="F42" s="7">
        <f>D42-E42</f>
        <v>72509</v>
      </c>
      <c r="G42" s="7">
        <f>SUM(G43)</f>
        <v>0</v>
      </c>
      <c r="H42" s="7">
        <f t="shared" si="9"/>
        <v>72509</v>
      </c>
    </row>
    <row r="43" spans="1:8" ht="20.100000000000001" customHeight="1">
      <c r="A43" s="37"/>
      <c r="B43" s="15" t="s">
        <v>14</v>
      </c>
      <c r="C43" s="16"/>
      <c r="D43" s="11">
        <f>SUM(D44:D45)</f>
        <v>122509</v>
      </c>
      <c r="E43" s="112">
        <v>50000</v>
      </c>
      <c r="F43" s="11">
        <f>D43-E43</f>
        <v>72509</v>
      </c>
      <c r="G43" s="11">
        <f>SUM(G44:G45)</f>
        <v>0</v>
      </c>
      <c r="H43" s="11">
        <f t="shared" si="9"/>
        <v>72509</v>
      </c>
    </row>
    <row r="44" spans="1:8" ht="30" customHeight="1">
      <c r="A44" s="37"/>
      <c r="B44" s="38"/>
      <c r="C44" s="17" t="s">
        <v>15</v>
      </c>
      <c r="D44" s="14"/>
      <c r="E44" s="113"/>
      <c r="F44" s="14"/>
      <c r="G44" s="14"/>
      <c r="H44" s="14"/>
    </row>
    <row r="45" spans="1:8" ht="20.100000000000001" customHeight="1">
      <c r="A45" s="37"/>
      <c r="B45" s="38"/>
      <c r="C45" s="39" t="s">
        <v>16</v>
      </c>
      <c r="D45" s="14">
        <f>E45+F45</f>
        <v>122509</v>
      </c>
      <c r="E45" s="113">
        <v>50000</v>
      </c>
      <c r="F45" s="14">
        <f>H45</f>
        <v>72509</v>
      </c>
      <c r="G45" s="113" t="s">
        <v>196</v>
      </c>
      <c r="H45" s="14">
        <f>122509-50000</f>
        <v>72509</v>
      </c>
    </row>
    <row r="46" spans="1:8" ht="20.100000000000001" customHeight="1">
      <c r="A46" s="19" t="s">
        <v>17</v>
      </c>
      <c r="B46" s="20"/>
      <c r="C46" s="21"/>
      <c r="D46" s="35">
        <f>SUM(D5,D11,D17,D22,D25,D29,D37,D42)</f>
        <v>992374</v>
      </c>
      <c r="E46" s="115">
        <v>909590</v>
      </c>
      <c r="F46" s="35">
        <f>SUM(F5,F11,F17,F22,F25,F29,F37,F42)</f>
        <v>82784</v>
      </c>
      <c r="G46" s="18"/>
      <c r="H46" s="18"/>
    </row>
    <row r="47" spans="1:8" s="24" customFormat="1" ht="20.100000000000001" customHeight="1">
      <c r="A47" s="22"/>
      <c r="B47" s="22"/>
      <c r="C47" s="22"/>
      <c r="D47" s="23"/>
      <c r="E47" s="23"/>
      <c r="F47" s="23"/>
      <c r="G47" s="23"/>
      <c r="H47" s="23"/>
    </row>
    <row r="48" spans="1:8" ht="20.100000000000001" customHeight="1">
      <c r="A48" s="26"/>
      <c r="B48" s="26"/>
      <c r="C48" s="8"/>
      <c r="D48" s="25"/>
      <c r="E48" s="25"/>
      <c r="F48" s="25"/>
      <c r="G48" s="25"/>
      <c r="H48" s="25"/>
    </row>
    <row r="49" spans="1:8" ht="20.100000000000001" customHeight="1">
      <c r="A49" s="26"/>
      <c r="B49" s="26"/>
      <c r="C49" s="8"/>
      <c r="D49" s="25"/>
      <c r="E49" s="25"/>
      <c r="F49" s="25"/>
      <c r="G49" s="25"/>
      <c r="H49" s="25"/>
    </row>
  </sheetData>
  <mergeCells count="3">
    <mergeCell ref="A1:H1"/>
    <mergeCell ref="G3:G4"/>
    <mergeCell ref="H3:H4"/>
  </mergeCells>
  <phoneticPr fontId="2" type="noConversion"/>
  <pageMargins left="0.39370078740157483" right="0.39370078740157483" top="0.74803149606299213" bottom="0.74803149606299213" header="0.31496062992125984" footer="0.31496062992125984"/>
  <pageSetup paperSize="9" scale="84" fitToWidth="0" fitToHeight="0" orientation="portrait" r:id="rId1"/>
  <headerFooter>
    <oddFooter>&amp;A&amp;R&amp;P페이지</oddFooter>
  </headerFooter>
  <rowBreaks count="1" manualBreakCount="1">
    <brk id="4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showGridLines="0" view="pageBreakPreview" zoomScaleNormal="100" zoomScaleSheetLayoutView="100" workbookViewId="0">
      <pane ySplit="4" topLeftCell="A56" activePane="bottomLeft" state="frozen"/>
      <selection pane="bottomLeft" activeCell="E8" sqref="E8"/>
    </sheetView>
  </sheetViews>
  <sheetFormatPr defaultRowHeight="16.5"/>
  <cols>
    <col min="1" max="2" width="2.625" customWidth="1"/>
    <col min="3" max="3" width="13.875" bestFit="1" customWidth="1"/>
    <col min="4" max="5" width="11.625" bestFit="1" customWidth="1"/>
    <col min="6" max="6" width="10.5" bestFit="1" customWidth="1"/>
    <col min="7" max="7" width="45.375" customWidth="1"/>
    <col min="8" max="8" width="11.625" bestFit="1" customWidth="1"/>
  </cols>
  <sheetData>
    <row r="1" spans="1:8" s="1" customFormat="1" ht="36" customHeight="1">
      <c r="A1" s="188" t="s">
        <v>191</v>
      </c>
      <c r="B1" s="188"/>
      <c r="C1" s="188"/>
      <c r="D1" s="188"/>
      <c r="E1" s="188"/>
      <c r="F1" s="188"/>
      <c r="G1" s="188"/>
      <c r="H1" s="188"/>
    </row>
    <row r="2" spans="1:8" s="31" customFormat="1" ht="21" customHeight="1" thickBot="1">
      <c r="A2" s="29"/>
      <c r="B2" s="28"/>
      <c r="C2" s="29"/>
      <c r="D2" s="28"/>
      <c r="E2" s="28"/>
      <c r="F2" s="28"/>
      <c r="G2" s="30"/>
      <c r="H2" s="28"/>
    </row>
    <row r="3" spans="1:8" s="1" customFormat="1" ht="20.100000000000001" customHeight="1">
      <c r="A3" s="3" t="s">
        <v>18</v>
      </c>
      <c r="B3" s="3"/>
      <c r="C3" s="3"/>
      <c r="D3" s="107" t="s">
        <v>171</v>
      </c>
      <c r="E3" s="107" t="s">
        <v>172</v>
      </c>
      <c r="F3" s="107" t="s">
        <v>173</v>
      </c>
      <c r="G3" s="184" t="s">
        <v>122</v>
      </c>
      <c r="H3" s="186" t="s">
        <v>177</v>
      </c>
    </row>
    <row r="4" spans="1:8" s="1" customFormat="1" ht="20.100000000000001" customHeight="1">
      <c r="A4" s="3" t="s">
        <v>0</v>
      </c>
      <c r="B4" s="3" t="s">
        <v>1</v>
      </c>
      <c r="C4" s="3" t="s">
        <v>128</v>
      </c>
      <c r="D4" s="108" t="s">
        <v>174</v>
      </c>
      <c r="E4" s="108" t="s">
        <v>175</v>
      </c>
      <c r="F4" s="108" t="s">
        <v>176</v>
      </c>
      <c r="G4" s="185"/>
      <c r="H4" s="187"/>
    </row>
    <row r="5" spans="1:8" s="1" customFormat="1" ht="20.100000000000001" customHeight="1">
      <c r="A5" s="4" t="s">
        <v>109</v>
      </c>
      <c r="B5" s="5"/>
      <c r="C5" s="6"/>
      <c r="D5" s="132">
        <f t="shared" ref="D5:F5" si="0">SUM(D6)</f>
        <v>112169</v>
      </c>
      <c r="E5" s="132">
        <v>104585</v>
      </c>
      <c r="F5" s="132">
        <f t="shared" si="0"/>
        <v>7584</v>
      </c>
      <c r="G5" s="7"/>
      <c r="H5" s="33"/>
    </row>
    <row r="6" spans="1:8" s="1" customFormat="1" ht="20.100000000000001" customHeight="1">
      <c r="A6" s="37"/>
      <c r="B6" s="9" t="s">
        <v>110</v>
      </c>
      <c r="C6" s="10"/>
      <c r="D6" s="133">
        <f>SUM(D7:D7)</f>
        <v>112169</v>
      </c>
      <c r="E6" s="133">
        <v>104585</v>
      </c>
      <c r="F6" s="133">
        <f>SUM(F7:F7)</f>
        <v>7584</v>
      </c>
      <c r="G6" s="11"/>
      <c r="H6" s="36"/>
    </row>
    <row r="7" spans="1:8" s="1" customFormat="1" ht="20.100000000000001" customHeight="1">
      <c r="A7" s="37"/>
      <c r="B7" s="38"/>
      <c r="C7" s="48" t="s">
        <v>129</v>
      </c>
      <c r="D7" s="134">
        <f>E7+F7</f>
        <v>112169</v>
      </c>
      <c r="E7" s="134">
        <v>104585</v>
      </c>
      <c r="F7" s="134">
        <f>H10</f>
        <v>7584</v>
      </c>
      <c r="G7" s="32" t="s">
        <v>130</v>
      </c>
      <c r="H7" s="46"/>
    </row>
    <row r="8" spans="1:8" s="1" customFormat="1" ht="20.100000000000001" customHeight="1">
      <c r="A8" s="37"/>
      <c r="B8" s="38"/>
      <c r="C8" s="103"/>
      <c r="D8" s="135"/>
      <c r="E8" s="135"/>
      <c r="F8" s="135"/>
      <c r="G8" s="119" t="s">
        <v>178</v>
      </c>
      <c r="H8" s="46">
        <f>7*24*38</f>
        <v>6384</v>
      </c>
    </row>
    <row r="9" spans="1:8" s="1" customFormat="1" ht="20.100000000000001" customHeight="1">
      <c r="A9" s="37"/>
      <c r="B9" s="38"/>
      <c r="C9" s="103"/>
      <c r="D9" s="135"/>
      <c r="E9" s="135"/>
      <c r="F9" s="135"/>
      <c r="G9" s="119" t="s">
        <v>179</v>
      </c>
      <c r="H9" s="46">
        <f>200*3*2</f>
        <v>1200</v>
      </c>
    </row>
    <row r="10" spans="1:8" s="1" customFormat="1" ht="20.100000000000001" customHeight="1">
      <c r="A10" s="37"/>
      <c r="B10" s="38"/>
      <c r="C10" s="103"/>
      <c r="D10" s="135"/>
      <c r="E10" s="135"/>
      <c r="F10" s="135"/>
      <c r="G10" s="40" t="s">
        <v>125</v>
      </c>
      <c r="H10" s="102">
        <f>SUM(H8:H9)</f>
        <v>7584</v>
      </c>
    </row>
    <row r="11" spans="1:8" s="1" customFormat="1" ht="20.100000000000001" customHeight="1">
      <c r="A11" s="37"/>
      <c r="B11" s="38"/>
      <c r="C11" s="103"/>
      <c r="D11" s="135"/>
      <c r="E11" s="135"/>
      <c r="F11" s="135"/>
      <c r="G11" s="32" t="s">
        <v>126</v>
      </c>
      <c r="H11" s="46"/>
    </row>
    <row r="12" spans="1:8" s="1" customFormat="1" ht="20.100000000000001" customHeight="1">
      <c r="A12" s="4" t="s">
        <v>19</v>
      </c>
      <c r="B12" s="5"/>
      <c r="C12" s="6"/>
      <c r="D12" s="151">
        <f>SUM(D13,D21,D23)</f>
        <v>455705</v>
      </c>
      <c r="E12" s="151">
        <v>462905</v>
      </c>
      <c r="F12" s="152">
        <f>F13</f>
        <v>-7200</v>
      </c>
      <c r="G12" s="33">
        <f>SUM(G13,G21,G23)</f>
        <v>0</v>
      </c>
      <c r="H12" s="33"/>
    </row>
    <row r="13" spans="1:8" s="1" customFormat="1" ht="20.100000000000001" customHeight="1">
      <c r="A13" s="37"/>
      <c r="B13" s="9" t="s">
        <v>111</v>
      </c>
      <c r="C13" s="10"/>
      <c r="D13" s="153">
        <f>E13+F13</f>
        <v>455705</v>
      </c>
      <c r="E13" s="153">
        <v>462905</v>
      </c>
      <c r="F13" s="154">
        <f>F14</f>
        <v>-7200</v>
      </c>
      <c r="G13" s="36">
        <f t="shared" ref="G13" si="1">SUM(G14)</f>
        <v>0</v>
      </c>
      <c r="H13" s="36"/>
    </row>
    <row r="14" spans="1:8" s="1" customFormat="1" ht="20.100000000000001" customHeight="1">
      <c r="A14" s="37"/>
      <c r="B14" s="38"/>
      <c r="C14" s="45" t="s">
        <v>131</v>
      </c>
      <c r="D14" s="150">
        <f>E14+F14</f>
        <v>455705</v>
      </c>
      <c r="E14" s="150">
        <v>462905</v>
      </c>
      <c r="F14" s="150">
        <f>H18</f>
        <v>-7200</v>
      </c>
      <c r="G14" s="41" t="s">
        <v>132</v>
      </c>
      <c r="H14" s="46"/>
    </row>
    <row r="15" spans="1:8" s="1" customFormat="1" ht="20.100000000000001" customHeight="1">
      <c r="A15" s="37"/>
      <c r="B15" s="38"/>
      <c r="C15" s="47"/>
      <c r="D15" s="136"/>
      <c r="E15" s="136"/>
      <c r="F15" s="136"/>
      <c r="G15" s="119" t="s">
        <v>180</v>
      </c>
      <c r="H15" s="148">
        <f>0-18000</f>
        <v>-18000</v>
      </c>
    </row>
    <row r="16" spans="1:8" s="109" customFormat="1" ht="20.100000000000001" customHeight="1">
      <c r="A16" s="116"/>
      <c r="B16" s="111"/>
      <c r="C16" s="118"/>
      <c r="D16" s="136"/>
      <c r="E16" s="136"/>
      <c r="F16" s="136"/>
      <c r="G16" s="119" t="s">
        <v>184</v>
      </c>
      <c r="H16" s="148">
        <f>50*3*2*12</f>
        <v>3600</v>
      </c>
    </row>
    <row r="17" spans="1:8" s="1" customFormat="1" ht="20.100000000000001" customHeight="1">
      <c r="A17" s="37"/>
      <c r="B17" s="38"/>
      <c r="C17" s="47"/>
      <c r="D17" s="136"/>
      <c r="E17" s="136"/>
      <c r="F17" s="136"/>
      <c r="G17" s="130" t="s">
        <v>181</v>
      </c>
      <c r="H17" s="148">
        <f>115200-108000</f>
        <v>7200</v>
      </c>
    </row>
    <row r="18" spans="1:8" s="1" customFormat="1" ht="20.100000000000001" customHeight="1">
      <c r="A18" s="37"/>
      <c r="B18" s="38"/>
      <c r="C18" s="47"/>
      <c r="D18" s="136"/>
      <c r="E18" s="136"/>
      <c r="F18" s="136"/>
      <c r="G18" s="40" t="s">
        <v>125</v>
      </c>
      <c r="H18" s="149">
        <f>SUM(H15:H17)</f>
        <v>-7200</v>
      </c>
    </row>
    <row r="19" spans="1:8" s="1" customFormat="1" ht="20.100000000000001" customHeight="1">
      <c r="A19" s="37"/>
      <c r="B19" s="38"/>
      <c r="C19" s="47"/>
      <c r="D19" s="136"/>
      <c r="E19" s="136"/>
      <c r="F19" s="136"/>
      <c r="G19" s="32" t="s">
        <v>133</v>
      </c>
      <c r="H19" s="46"/>
    </row>
    <row r="20" spans="1:8" s="1" customFormat="1" ht="20.100000000000001" customHeight="1">
      <c r="A20" s="37"/>
      <c r="B20" s="38"/>
      <c r="C20" s="47"/>
      <c r="D20" s="136"/>
      <c r="E20" s="136"/>
      <c r="F20" s="136"/>
      <c r="G20" s="32" t="s">
        <v>134</v>
      </c>
      <c r="H20" s="46"/>
    </row>
    <row r="21" spans="1:8" s="1" customFormat="1" ht="20.100000000000001" customHeight="1">
      <c r="A21" s="37"/>
      <c r="B21" s="15" t="s">
        <v>112</v>
      </c>
      <c r="C21" s="16"/>
      <c r="D21" s="133">
        <f t="shared" ref="D21:G21" si="2">SUM(D22)</f>
        <v>0</v>
      </c>
      <c r="E21" s="133">
        <v>0</v>
      </c>
      <c r="F21" s="133">
        <f t="shared" si="2"/>
        <v>0</v>
      </c>
      <c r="G21" s="36">
        <f t="shared" si="2"/>
        <v>0</v>
      </c>
      <c r="H21" s="36"/>
    </row>
    <row r="22" spans="1:8" s="1" customFormat="1" ht="20.100000000000001" customHeight="1">
      <c r="A22" s="37"/>
      <c r="B22" s="38"/>
      <c r="C22" s="44" t="s">
        <v>135</v>
      </c>
      <c r="D22" s="137"/>
      <c r="E22" s="137"/>
      <c r="F22" s="138"/>
      <c r="G22" s="46"/>
      <c r="H22" s="46"/>
    </row>
    <row r="23" spans="1:8" s="1" customFormat="1" ht="20.100000000000001" customHeight="1">
      <c r="A23" s="37"/>
      <c r="B23" s="15" t="s">
        <v>20</v>
      </c>
      <c r="C23" s="16"/>
      <c r="D23" s="133">
        <f>SUM(D24:D24)</f>
        <v>0</v>
      </c>
      <c r="E23" s="133">
        <v>0</v>
      </c>
      <c r="F23" s="133">
        <f>SUM(F24:F24)</f>
        <v>0</v>
      </c>
      <c r="G23" s="36">
        <f>SUM(G24:G24)</f>
        <v>0</v>
      </c>
      <c r="H23" s="36"/>
    </row>
    <row r="24" spans="1:8" s="1" customFormat="1" ht="20.100000000000001" customHeight="1">
      <c r="A24" s="37"/>
      <c r="B24" s="38"/>
      <c r="C24" s="44" t="s">
        <v>136</v>
      </c>
      <c r="D24" s="137"/>
      <c r="E24" s="137"/>
      <c r="F24" s="138"/>
      <c r="G24" s="46"/>
      <c r="H24" s="141"/>
    </row>
    <row r="25" spans="1:8" s="1" customFormat="1" ht="20.100000000000001" customHeight="1">
      <c r="A25" s="4" t="s">
        <v>113</v>
      </c>
      <c r="B25" s="5"/>
      <c r="C25" s="6"/>
      <c r="D25" s="132">
        <f>SUM(D26,D28)</f>
        <v>48800</v>
      </c>
      <c r="E25" s="132">
        <v>6100</v>
      </c>
      <c r="F25" s="132">
        <f>D25-E25</f>
        <v>42700</v>
      </c>
      <c r="G25" s="33">
        <f>SUM(G26,G28)</f>
        <v>0</v>
      </c>
      <c r="H25" s="142"/>
    </row>
    <row r="26" spans="1:8" s="1" customFormat="1" ht="20.100000000000001" customHeight="1">
      <c r="A26" s="37"/>
      <c r="B26" s="15" t="s">
        <v>114</v>
      </c>
      <c r="C26" s="16"/>
      <c r="D26" s="133">
        <f>SUM(D27:D27)</f>
        <v>1000</v>
      </c>
      <c r="E26" s="133">
        <v>1000</v>
      </c>
      <c r="F26" s="133">
        <f>D26-E26</f>
        <v>0</v>
      </c>
      <c r="G26" s="36">
        <f>SUM(G27:G27)</f>
        <v>0</v>
      </c>
      <c r="H26" s="143"/>
    </row>
    <row r="27" spans="1:8" s="1" customFormat="1" ht="20.100000000000001" customHeight="1">
      <c r="A27" s="37"/>
      <c r="B27" s="38"/>
      <c r="C27" s="48" t="s">
        <v>137</v>
      </c>
      <c r="D27" s="134">
        <f>E27+F27</f>
        <v>1000</v>
      </c>
      <c r="E27" s="134">
        <v>1000</v>
      </c>
      <c r="F27" s="134">
        <v>0</v>
      </c>
      <c r="G27" s="41"/>
      <c r="H27" s="141"/>
    </row>
    <row r="28" spans="1:8" s="1" customFormat="1" ht="20.100000000000001" customHeight="1">
      <c r="A28" s="37"/>
      <c r="B28" s="15" t="s">
        <v>21</v>
      </c>
      <c r="C28" s="16"/>
      <c r="D28" s="133">
        <f>SUM(D29)</f>
        <v>47800</v>
      </c>
      <c r="E28" s="133">
        <v>5100</v>
      </c>
      <c r="F28" s="133">
        <f>D28-E28</f>
        <v>42700</v>
      </c>
      <c r="G28" s="36">
        <f>SUM(G29)</f>
        <v>0</v>
      </c>
      <c r="H28" s="143"/>
    </row>
    <row r="29" spans="1:8" s="1" customFormat="1" ht="20.100000000000001" customHeight="1">
      <c r="A29" s="37"/>
      <c r="B29" s="38"/>
      <c r="C29" s="48" t="s">
        <v>138</v>
      </c>
      <c r="D29" s="134">
        <f>E29+F29</f>
        <v>47800</v>
      </c>
      <c r="E29" s="134">
        <v>5100</v>
      </c>
      <c r="F29" s="134">
        <f>H34</f>
        <v>42700</v>
      </c>
      <c r="G29" s="41" t="s">
        <v>132</v>
      </c>
      <c r="H29" s="146"/>
    </row>
    <row r="30" spans="1:8" s="1" customFormat="1" ht="20.100000000000001" customHeight="1">
      <c r="A30" s="37"/>
      <c r="B30" s="38"/>
      <c r="C30" s="103"/>
      <c r="D30" s="135"/>
      <c r="E30" s="135"/>
      <c r="F30" s="135"/>
      <c r="G30" s="119" t="s">
        <v>195</v>
      </c>
      <c r="H30" s="146">
        <f>500*12</f>
        <v>6000</v>
      </c>
    </row>
    <row r="31" spans="1:8" s="1" customFormat="1" ht="20.100000000000001" customHeight="1">
      <c r="A31" s="37"/>
      <c r="B31" s="38"/>
      <c r="C31" s="103"/>
      <c r="D31" s="135"/>
      <c r="E31" s="135"/>
      <c r="F31" s="135"/>
      <c r="G31" s="119" t="s">
        <v>182</v>
      </c>
      <c r="H31" s="146">
        <f>16800-2100</f>
        <v>14700</v>
      </c>
    </row>
    <row r="32" spans="1:8" s="1" customFormat="1" ht="20.100000000000001" customHeight="1">
      <c r="A32" s="37"/>
      <c r="B32" s="38"/>
      <c r="C32" s="103"/>
      <c r="D32" s="135"/>
      <c r="E32" s="135"/>
      <c r="F32" s="135"/>
      <c r="G32" s="119" t="s">
        <v>183</v>
      </c>
      <c r="H32" s="146">
        <f>6000-2000</f>
        <v>4000</v>
      </c>
    </row>
    <row r="33" spans="1:8" s="109" customFormat="1" ht="20.100000000000001" customHeight="1">
      <c r="A33" s="116"/>
      <c r="B33" s="111"/>
      <c r="C33" s="125"/>
      <c r="D33" s="135"/>
      <c r="E33" s="135"/>
      <c r="F33" s="135"/>
      <c r="G33" s="119" t="s">
        <v>194</v>
      </c>
      <c r="H33" s="146">
        <f>1500*12</f>
        <v>18000</v>
      </c>
    </row>
    <row r="34" spans="1:8" s="1" customFormat="1" ht="20.100000000000001" customHeight="1">
      <c r="A34" s="37"/>
      <c r="B34" s="38"/>
      <c r="C34" s="43"/>
      <c r="D34" s="138"/>
      <c r="E34" s="138"/>
      <c r="F34" s="138"/>
      <c r="G34" s="40" t="s">
        <v>125</v>
      </c>
      <c r="H34" s="147">
        <f>SUM(H30:H33)</f>
        <v>42700</v>
      </c>
    </row>
    <row r="35" spans="1:8" s="1" customFormat="1" ht="20.100000000000001" customHeight="1">
      <c r="A35" s="4" t="s">
        <v>115</v>
      </c>
      <c r="B35" s="5"/>
      <c r="C35" s="6"/>
      <c r="D35" s="132">
        <f>SUM(D36,D39)</f>
        <v>0</v>
      </c>
      <c r="E35" s="132">
        <v>0</v>
      </c>
      <c r="F35" s="132">
        <f>SUM(F36,F39)</f>
        <v>0</v>
      </c>
      <c r="G35" s="33">
        <f>SUM(G36,G39)</f>
        <v>0</v>
      </c>
      <c r="H35" s="142"/>
    </row>
    <row r="36" spans="1:8" s="1" customFormat="1" ht="20.100000000000001" customHeight="1">
      <c r="A36" s="37"/>
      <c r="B36" s="15" t="s">
        <v>22</v>
      </c>
      <c r="C36" s="16"/>
      <c r="D36" s="133">
        <f>SUM(D37:D38)</f>
        <v>0</v>
      </c>
      <c r="E36" s="133">
        <v>0</v>
      </c>
      <c r="F36" s="133">
        <f>SUM(F37:F38)</f>
        <v>0</v>
      </c>
      <c r="G36" s="36">
        <f>SUM(G37:G38)</f>
        <v>0</v>
      </c>
      <c r="H36" s="143"/>
    </row>
    <row r="37" spans="1:8" s="1" customFormat="1" ht="20.100000000000001" customHeight="1">
      <c r="A37" s="37"/>
      <c r="B37" s="38"/>
      <c r="C37" s="48" t="s">
        <v>139</v>
      </c>
      <c r="D37" s="137"/>
      <c r="E37" s="137"/>
      <c r="F37" s="138"/>
      <c r="G37" s="46"/>
      <c r="H37" s="141"/>
    </row>
    <row r="38" spans="1:8" s="1" customFormat="1" ht="20.100000000000001" customHeight="1">
      <c r="A38" s="37"/>
      <c r="B38" s="38"/>
      <c r="C38" s="48" t="s">
        <v>140</v>
      </c>
      <c r="D38" s="137"/>
      <c r="E38" s="137"/>
      <c r="F38" s="138"/>
      <c r="G38" s="46"/>
      <c r="H38" s="141"/>
    </row>
    <row r="39" spans="1:8" s="1" customFormat="1" ht="20.100000000000001" customHeight="1">
      <c r="A39" s="37"/>
      <c r="B39" s="15" t="s">
        <v>116</v>
      </c>
      <c r="C39" s="16"/>
      <c r="D39" s="133">
        <f t="shared" ref="D39" si="3">SUM(D40)</f>
        <v>0</v>
      </c>
      <c r="E39" s="133">
        <v>0</v>
      </c>
      <c r="F39" s="133">
        <f t="shared" ref="F39" si="4">SUM(F40)</f>
        <v>0</v>
      </c>
      <c r="G39" s="36">
        <f t="shared" ref="G39" si="5">SUM(G40)</f>
        <v>0</v>
      </c>
      <c r="H39" s="143"/>
    </row>
    <row r="40" spans="1:8" s="1" customFormat="1" ht="20.100000000000001" customHeight="1">
      <c r="A40" s="37"/>
      <c r="B40" s="38"/>
      <c r="C40" s="48" t="s">
        <v>141</v>
      </c>
      <c r="D40" s="137"/>
      <c r="E40" s="137"/>
      <c r="F40" s="138"/>
      <c r="G40" s="46"/>
      <c r="H40" s="141"/>
    </row>
    <row r="41" spans="1:8" s="1" customFormat="1" ht="20.100000000000001" customHeight="1">
      <c r="A41" s="4" t="s">
        <v>117</v>
      </c>
      <c r="B41" s="5"/>
      <c r="C41" s="6"/>
      <c r="D41" s="132">
        <f t="shared" ref="D41:G41" si="6">SUM(D42)</f>
        <v>0</v>
      </c>
      <c r="E41" s="132">
        <v>0</v>
      </c>
      <c r="F41" s="132">
        <f t="shared" si="6"/>
        <v>0</v>
      </c>
      <c r="G41" s="33">
        <f t="shared" si="6"/>
        <v>0</v>
      </c>
      <c r="H41" s="142"/>
    </row>
    <row r="42" spans="1:8" s="1" customFormat="1" ht="20.100000000000001" customHeight="1">
      <c r="A42" s="37"/>
      <c r="B42" s="15" t="s">
        <v>117</v>
      </c>
      <c r="C42" s="16"/>
      <c r="D42" s="133">
        <f>SUM(D43:D43)</f>
        <v>0</v>
      </c>
      <c r="E42" s="133">
        <v>0</v>
      </c>
      <c r="F42" s="133">
        <f>SUM(F43:F43)</f>
        <v>0</v>
      </c>
      <c r="G42" s="36">
        <f>SUM(G43:G43)</f>
        <v>0</v>
      </c>
      <c r="H42" s="143"/>
    </row>
    <row r="43" spans="1:8" s="1" customFormat="1" ht="20.100000000000001" customHeight="1">
      <c r="A43" s="37"/>
      <c r="B43" s="38"/>
      <c r="C43" s="43" t="s">
        <v>142</v>
      </c>
      <c r="D43" s="137"/>
      <c r="E43" s="137"/>
      <c r="F43" s="138"/>
      <c r="G43" s="46"/>
      <c r="H43" s="141"/>
    </row>
    <row r="44" spans="1:8" s="1" customFormat="1" ht="20.100000000000001" customHeight="1">
      <c r="A44" s="4" t="s">
        <v>118</v>
      </c>
      <c r="B44" s="5"/>
      <c r="C44" s="6"/>
      <c r="D44" s="132">
        <f t="shared" ref="D44" si="7">SUM(D45)</f>
        <v>0</v>
      </c>
      <c r="E44" s="132">
        <v>0</v>
      </c>
      <c r="F44" s="132">
        <f t="shared" ref="F44" si="8">SUM(F45)</f>
        <v>0</v>
      </c>
      <c r="G44" s="33">
        <f t="shared" ref="G44" si="9">SUM(G45)</f>
        <v>0</v>
      </c>
      <c r="H44" s="142"/>
    </row>
    <row r="45" spans="1:8" s="1" customFormat="1" ht="20.100000000000001" customHeight="1">
      <c r="A45" s="37"/>
      <c r="B45" s="9" t="s">
        <v>118</v>
      </c>
      <c r="C45" s="10"/>
      <c r="D45" s="133">
        <f>SUM(D46:D46)</f>
        <v>0</v>
      </c>
      <c r="E45" s="133">
        <v>0</v>
      </c>
      <c r="F45" s="133">
        <f>SUM(F46:F46)</f>
        <v>0</v>
      </c>
      <c r="G45" s="36">
        <f>SUM(G46:G46)</f>
        <v>0</v>
      </c>
      <c r="H45" s="143"/>
    </row>
    <row r="46" spans="1:8" s="1" customFormat="1" ht="20.100000000000001" customHeight="1">
      <c r="A46" s="37"/>
      <c r="B46" s="38"/>
      <c r="C46" s="43" t="s">
        <v>119</v>
      </c>
      <c r="D46" s="138"/>
      <c r="E46" s="138"/>
      <c r="F46" s="139">
        <f>SUM(D46:E46)</f>
        <v>0</v>
      </c>
      <c r="G46" s="46"/>
      <c r="H46" s="144"/>
    </row>
    <row r="47" spans="1:8" s="1" customFormat="1" ht="20.100000000000001" customHeight="1">
      <c r="A47" s="4" t="s">
        <v>7</v>
      </c>
      <c r="B47" s="5"/>
      <c r="C47" s="6"/>
      <c r="D47" s="132">
        <f>SUM(D48,D51)</f>
        <v>336000</v>
      </c>
      <c r="E47" s="132">
        <v>336000</v>
      </c>
      <c r="F47" s="132">
        <f>SUM(F48,F51)</f>
        <v>0</v>
      </c>
      <c r="G47" s="33">
        <f>SUM(G48,G51)</f>
        <v>0</v>
      </c>
      <c r="H47" s="142"/>
    </row>
    <row r="48" spans="1:8" s="1" customFormat="1" ht="20.100000000000001" customHeight="1">
      <c r="A48" s="37"/>
      <c r="B48" s="15" t="s">
        <v>7</v>
      </c>
      <c r="C48" s="16"/>
      <c r="D48" s="133">
        <f>SUM(D49:D50)</f>
        <v>300000</v>
      </c>
      <c r="E48" s="133">
        <v>300000</v>
      </c>
      <c r="F48" s="133">
        <f>SUM(F49:F50)</f>
        <v>0</v>
      </c>
      <c r="G48" s="36">
        <f>SUM(G49:G50)</f>
        <v>0</v>
      </c>
      <c r="H48" s="143"/>
    </row>
    <row r="49" spans="1:8" s="1" customFormat="1" ht="20.100000000000001" customHeight="1">
      <c r="A49" s="37"/>
      <c r="B49" s="38"/>
      <c r="C49" s="43" t="s">
        <v>143</v>
      </c>
      <c r="D49" s="137"/>
      <c r="E49" s="137"/>
      <c r="F49" s="138"/>
      <c r="G49" s="46"/>
      <c r="H49" s="141"/>
    </row>
    <row r="50" spans="1:8" s="1" customFormat="1" ht="20.100000000000001" customHeight="1">
      <c r="A50" s="37"/>
      <c r="B50" s="38"/>
      <c r="C50" s="44" t="s">
        <v>144</v>
      </c>
      <c r="D50" s="137">
        <f>E50+F50</f>
        <v>300000</v>
      </c>
      <c r="E50" s="137">
        <v>300000</v>
      </c>
      <c r="F50" s="138">
        <v>0</v>
      </c>
      <c r="G50" s="53"/>
      <c r="H50" s="146"/>
    </row>
    <row r="51" spans="1:8" s="1" customFormat="1" ht="20.100000000000001" customHeight="1">
      <c r="A51" s="37"/>
      <c r="B51" s="15" t="s">
        <v>23</v>
      </c>
      <c r="C51" s="16"/>
      <c r="D51" s="133">
        <f>SUM(D52)</f>
        <v>36000</v>
      </c>
      <c r="E51" s="133">
        <v>36000</v>
      </c>
      <c r="F51" s="133">
        <f>SUM(F52)</f>
        <v>0</v>
      </c>
      <c r="G51" s="36">
        <f>SUM(G52)</f>
        <v>0</v>
      </c>
      <c r="H51" s="112"/>
    </row>
    <row r="52" spans="1:8" s="1" customFormat="1" ht="20.100000000000001" customHeight="1">
      <c r="A52" s="37"/>
      <c r="B52" s="38"/>
      <c r="C52" s="48" t="s">
        <v>145</v>
      </c>
      <c r="D52" s="137">
        <v>36000</v>
      </c>
      <c r="E52" s="137">
        <v>36000</v>
      </c>
      <c r="F52" s="138">
        <f>D52-E52</f>
        <v>0</v>
      </c>
      <c r="G52" s="119"/>
      <c r="H52" s="146"/>
    </row>
    <row r="53" spans="1:8" s="1" customFormat="1" ht="20.100000000000001" customHeight="1">
      <c r="A53" s="4" t="s">
        <v>24</v>
      </c>
      <c r="B53" s="5"/>
      <c r="C53" s="6"/>
      <c r="D53" s="132">
        <f t="shared" ref="D53" si="10">SUM(D54,D56,D58)</f>
        <v>39700</v>
      </c>
      <c r="E53" s="132">
        <v>0</v>
      </c>
      <c r="F53" s="132">
        <f t="shared" ref="F53" si="11">SUM(F54,F56,F58)</f>
        <v>39700</v>
      </c>
      <c r="G53" s="33">
        <f t="shared" ref="G53" si="12">SUM(G54,G56,G58)</f>
        <v>0</v>
      </c>
      <c r="H53" s="110"/>
    </row>
    <row r="54" spans="1:8" s="1" customFormat="1" ht="20.100000000000001" customHeight="1">
      <c r="A54" s="37"/>
      <c r="B54" s="15" t="s">
        <v>25</v>
      </c>
      <c r="C54" s="16"/>
      <c r="D54" s="133">
        <f>SUM(D55)</f>
        <v>39700</v>
      </c>
      <c r="E54" s="133">
        <v>0</v>
      </c>
      <c r="F54" s="133">
        <f>SUM(F55)</f>
        <v>39700</v>
      </c>
      <c r="G54" s="36">
        <f>SUM(G55)</f>
        <v>0</v>
      </c>
      <c r="H54" s="112"/>
    </row>
    <row r="55" spans="1:8" s="1" customFormat="1" ht="20.100000000000001" customHeight="1">
      <c r="A55" s="37"/>
      <c r="B55" s="38"/>
      <c r="C55" s="43" t="s">
        <v>146</v>
      </c>
      <c r="D55" s="137">
        <f>E55+F55</f>
        <v>39700</v>
      </c>
      <c r="E55" s="137">
        <v>0</v>
      </c>
      <c r="F55" s="138">
        <f>H55</f>
        <v>39700</v>
      </c>
      <c r="G55" s="117" t="s">
        <v>197</v>
      </c>
      <c r="H55" s="146">
        <v>39700</v>
      </c>
    </row>
    <row r="56" spans="1:8" s="1" customFormat="1" ht="20.100000000000001" customHeight="1">
      <c r="A56" s="37"/>
      <c r="B56" s="15" t="s">
        <v>28</v>
      </c>
      <c r="C56" s="16"/>
      <c r="D56" s="133">
        <f>SUM(D57)</f>
        <v>0</v>
      </c>
      <c r="E56" s="133">
        <v>0</v>
      </c>
      <c r="F56" s="133">
        <f>SUM(F57)</f>
        <v>0</v>
      </c>
      <c r="G56" s="36">
        <f>SUM(G57)</f>
        <v>0</v>
      </c>
      <c r="H56" s="112"/>
    </row>
    <row r="57" spans="1:8" s="1" customFormat="1" ht="20.100000000000001" customHeight="1">
      <c r="A57" s="37"/>
      <c r="B57" s="38"/>
      <c r="C57" s="44" t="s">
        <v>147</v>
      </c>
      <c r="D57" s="137"/>
      <c r="E57" s="137"/>
      <c r="F57" s="138"/>
      <c r="G57" s="46"/>
      <c r="H57" s="146"/>
    </row>
    <row r="58" spans="1:8" s="1" customFormat="1" ht="20.100000000000001" customHeight="1">
      <c r="A58" s="37"/>
      <c r="B58" s="15" t="s">
        <v>27</v>
      </c>
      <c r="C58" s="16"/>
      <c r="D58" s="133">
        <f>SUM(D59)</f>
        <v>0</v>
      </c>
      <c r="E58" s="133">
        <v>0</v>
      </c>
      <c r="F58" s="133">
        <f>SUM(F59)</f>
        <v>0</v>
      </c>
      <c r="G58" s="36">
        <f>SUM(G59)</f>
        <v>0</v>
      </c>
      <c r="H58" s="112"/>
    </row>
    <row r="59" spans="1:8" s="1" customFormat="1" ht="20.100000000000001" customHeight="1">
      <c r="A59" s="37"/>
      <c r="B59" s="38"/>
      <c r="C59" s="44" t="s">
        <v>148</v>
      </c>
      <c r="D59" s="137"/>
      <c r="E59" s="137"/>
      <c r="F59" s="138"/>
      <c r="G59" s="46"/>
      <c r="H59" s="146"/>
    </row>
    <row r="60" spans="1:8" s="1" customFormat="1" ht="20.100000000000001" customHeight="1">
      <c r="A60" s="4" t="s">
        <v>13</v>
      </c>
      <c r="B60" s="5"/>
      <c r="C60" s="6"/>
      <c r="D60" s="132">
        <f>SUM(D61)</f>
        <v>0</v>
      </c>
      <c r="E60" s="132">
        <v>0</v>
      </c>
      <c r="F60" s="132">
        <f>SUM(F61)</f>
        <v>0</v>
      </c>
      <c r="G60" s="33">
        <f>SUM(G61)</f>
        <v>0</v>
      </c>
      <c r="H60" s="110"/>
    </row>
    <row r="61" spans="1:8" s="1" customFormat="1" ht="20.100000000000001" customHeight="1">
      <c r="A61" s="37"/>
      <c r="B61" s="15" t="s">
        <v>26</v>
      </c>
      <c r="C61" s="16"/>
      <c r="D61" s="133">
        <f>SUM(D62:D63)</f>
        <v>0</v>
      </c>
      <c r="E61" s="133">
        <v>0</v>
      </c>
      <c r="F61" s="133">
        <f>SUM(F62:F63)</f>
        <v>0</v>
      </c>
      <c r="G61" s="36">
        <f>SUM(G62:G63)</f>
        <v>0</v>
      </c>
      <c r="H61" s="112"/>
    </row>
    <row r="62" spans="1:8" s="1" customFormat="1" ht="20.100000000000001" customHeight="1">
      <c r="A62" s="37"/>
      <c r="B62" s="38"/>
      <c r="C62" s="48" t="s">
        <v>149</v>
      </c>
      <c r="D62" s="138"/>
      <c r="E62" s="138"/>
      <c r="F62" s="138"/>
      <c r="G62" s="46"/>
      <c r="H62" s="146"/>
    </row>
    <row r="63" spans="1:8" s="1" customFormat="1" ht="20.100000000000001" customHeight="1">
      <c r="A63" s="37"/>
      <c r="B63" s="38"/>
      <c r="C63" s="48" t="s">
        <v>150</v>
      </c>
      <c r="D63" s="138"/>
      <c r="E63" s="138"/>
      <c r="F63" s="138"/>
      <c r="G63" s="46"/>
      <c r="H63" s="141"/>
    </row>
    <row r="64" spans="1:8" s="1" customFormat="1" ht="20.100000000000001" customHeight="1">
      <c r="A64" s="19" t="s">
        <v>17</v>
      </c>
      <c r="B64" s="20"/>
      <c r="C64" s="21"/>
      <c r="D64" s="140">
        <f>SUM(D5,D12,D25,D35,D41,D44,D47,D53,D60)</f>
        <v>992374</v>
      </c>
      <c r="E64" s="140">
        <v>909590</v>
      </c>
      <c r="F64" s="140">
        <f>SUM(F5,F12,F25,F35,F41,F44,F47,F53,F60)</f>
        <v>82784</v>
      </c>
      <c r="G64" s="35">
        <f>SUM(G5,G12,G25,G35,G41,G44,G47,G53,G60)</f>
        <v>0</v>
      </c>
      <c r="H64" s="145"/>
    </row>
    <row r="65" spans="1:8" s="1" customFormat="1" ht="20.100000000000001" customHeight="1">
      <c r="A65" s="19" t="s">
        <v>29</v>
      </c>
      <c r="B65" s="20"/>
      <c r="C65" s="21"/>
      <c r="D65" s="35" t="b">
        <f>'(법인회계) 세입 예산서'!D46=D64</f>
        <v>1</v>
      </c>
      <c r="E65" s="35" t="b">
        <f>'(법인회계) 세입 예산서'!E46=E64</f>
        <v>1</v>
      </c>
      <c r="F65" s="35" t="b">
        <f>'(법인회계) 세입 예산서'!F46=F64</f>
        <v>1</v>
      </c>
      <c r="G65" s="35"/>
      <c r="H65" s="145"/>
    </row>
    <row r="66" spans="1:8" s="1" customFormat="1" ht="20.100000000000001" customHeight="1">
      <c r="A66" s="25"/>
      <c r="B66" s="25"/>
      <c r="C66" s="49"/>
      <c r="D66" s="50">
        <f>'(법인회계) 세입 예산서'!D46-'(법인회계) 세출 예산서'!D64</f>
        <v>0</v>
      </c>
      <c r="E66" s="50"/>
      <c r="F66" s="50"/>
      <c r="G66" s="50"/>
      <c r="H66" s="50"/>
    </row>
    <row r="67" spans="1:8">
      <c r="C67" s="51"/>
      <c r="D67" s="52"/>
      <c r="E67" s="52"/>
      <c r="F67" s="52"/>
      <c r="G67" s="52"/>
      <c r="H67" s="52"/>
    </row>
    <row r="68" spans="1:8">
      <c r="C68" s="51"/>
      <c r="D68" s="52"/>
      <c r="E68" s="52"/>
      <c r="F68" s="52"/>
      <c r="G68" s="52"/>
      <c r="H68" s="52"/>
    </row>
    <row r="69" spans="1:8">
      <c r="C69" s="51"/>
      <c r="D69" s="52"/>
      <c r="E69" s="52"/>
      <c r="F69" s="52"/>
      <c r="G69" s="52"/>
      <c r="H69" s="52"/>
    </row>
    <row r="70" spans="1:8">
      <c r="C70" s="51"/>
      <c r="D70" s="52"/>
      <c r="E70" s="52"/>
      <c r="F70" s="52"/>
      <c r="G70" s="52"/>
      <c r="H70" s="52"/>
    </row>
    <row r="71" spans="1:8">
      <c r="C71" s="51"/>
      <c r="D71" s="52"/>
      <c r="E71" s="52"/>
      <c r="F71" s="52"/>
      <c r="G71" s="52"/>
      <c r="H71" s="52"/>
    </row>
    <row r="72" spans="1:8">
      <c r="C72" s="51"/>
      <c r="D72" s="52"/>
      <c r="E72" s="52"/>
      <c r="F72" s="52"/>
      <c r="G72" s="52"/>
      <c r="H72" s="52"/>
    </row>
    <row r="73" spans="1:8">
      <c r="C73" s="51"/>
      <c r="D73" s="52"/>
      <c r="E73" s="52"/>
      <c r="F73" s="52"/>
      <c r="G73" s="52"/>
      <c r="H73" s="52"/>
    </row>
    <row r="74" spans="1:8">
      <c r="C74" s="51"/>
      <c r="D74" s="52"/>
      <c r="E74" s="52"/>
      <c r="F74" s="52"/>
      <c r="G74" s="52"/>
      <c r="H74" s="52"/>
    </row>
    <row r="75" spans="1:8">
      <c r="C75" s="51"/>
      <c r="D75" s="52"/>
      <c r="E75" s="52"/>
      <c r="F75" s="52"/>
      <c r="G75" s="52"/>
      <c r="H75" s="52"/>
    </row>
    <row r="76" spans="1:8">
      <c r="C76" s="51"/>
      <c r="D76" s="52"/>
      <c r="E76" s="52"/>
      <c r="F76" s="52"/>
      <c r="G76" s="52"/>
      <c r="H76" s="52"/>
    </row>
    <row r="77" spans="1:8">
      <c r="C77" s="51"/>
      <c r="D77" s="52"/>
      <c r="E77" s="52"/>
      <c r="F77" s="52"/>
      <c r="G77" s="52"/>
      <c r="H77" s="52"/>
    </row>
    <row r="78" spans="1:8">
      <c r="C78" s="51"/>
      <c r="D78" s="52"/>
      <c r="E78" s="52"/>
      <c r="F78" s="52"/>
      <c r="G78" s="52"/>
      <c r="H78" s="52"/>
    </row>
    <row r="79" spans="1:8">
      <c r="C79" s="51"/>
      <c r="D79" s="52"/>
      <c r="E79" s="52"/>
      <c r="F79" s="52"/>
      <c r="G79" s="52"/>
      <c r="H79" s="52"/>
    </row>
    <row r="80" spans="1:8">
      <c r="C80" s="51"/>
      <c r="D80" s="52"/>
      <c r="E80" s="52"/>
      <c r="F80" s="52"/>
      <c r="G80" s="52"/>
      <c r="H80" s="52"/>
    </row>
    <row r="81" spans="4:8">
      <c r="D81" s="42"/>
      <c r="E81" s="42"/>
      <c r="F81" s="42"/>
      <c r="G81" s="42"/>
      <c r="H81" s="42"/>
    </row>
    <row r="82" spans="4:8">
      <c r="D82" s="42"/>
      <c r="E82" s="42"/>
      <c r="F82" s="42"/>
      <c r="G82" s="42"/>
      <c r="H82" s="42"/>
    </row>
    <row r="83" spans="4:8">
      <c r="D83" s="42"/>
      <c r="E83" s="42"/>
      <c r="F83" s="42"/>
      <c r="G83" s="42"/>
      <c r="H83" s="42"/>
    </row>
    <row r="84" spans="4:8">
      <c r="D84" s="42"/>
      <c r="E84" s="42"/>
      <c r="F84" s="42"/>
      <c r="G84" s="42"/>
      <c r="H84" s="42"/>
    </row>
    <row r="85" spans="4:8">
      <c r="D85" s="42"/>
      <c r="E85" s="42"/>
      <c r="F85" s="42"/>
      <c r="G85" s="42"/>
      <c r="H85" s="42"/>
    </row>
    <row r="86" spans="4:8">
      <c r="D86" s="42"/>
      <c r="E86" s="42"/>
      <c r="F86" s="42"/>
      <c r="G86" s="42"/>
      <c r="H86" s="42"/>
    </row>
    <row r="87" spans="4:8">
      <c r="D87" s="42"/>
      <c r="E87" s="42"/>
      <c r="F87" s="42"/>
      <c r="G87" s="42"/>
      <c r="H87" s="42"/>
    </row>
    <row r="88" spans="4:8">
      <c r="D88" s="42"/>
      <c r="E88" s="42"/>
      <c r="F88" s="42"/>
      <c r="G88" s="42"/>
      <c r="H88" s="42"/>
    </row>
    <row r="89" spans="4:8">
      <c r="D89" s="42"/>
      <c r="E89" s="42"/>
      <c r="F89" s="42"/>
      <c r="G89" s="42"/>
      <c r="H89" s="42"/>
    </row>
    <row r="90" spans="4:8">
      <c r="D90" s="42"/>
      <c r="E90" s="42"/>
      <c r="F90" s="42"/>
      <c r="G90" s="42"/>
      <c r="H90" s="42"/>
    </row>
    <row r="91" spans="4:8">
      <c r="D91" s="42"/>
      <c r="E91" s="42"/>
      <c r="F91" s="42"/>
      <c r="G91" s="42"/>
      <c r="H91" s="42"/>
    </row>
    <row r="92" spans="4:8">
      <c r="D92" s="42"/>
      <c r="E92" s="42"/>
      <c r="F92" s="42"/>
      <c r="G92" s="42"/>
      <c r="H92" s="42"/>
    </row>
    <row r="93" spans="4:8">
      <c r="D93" s="42"/>
      <c r="E93" s="42"/>
      <c r="F93" s="42"/>
      <c r="G93" s="42"/>
      <c r="H93" s="42"/>
    </row>
    <row r="94" spans="4:8">
      <c r="D94" s="42"/>
      <c r="E94" s="42"/>
      <c r="F94" s="42"/>
      <c r="G94" s="42"/>
      <c r="H94" s="42"/>
    </row>
    <row r="95" spans="4:8">
      <c r="D95" s="42"/>
      <c r="E95" s="42"/>
      <c r="F95" s="42"/>
      <c r="G95" s="42"/>
      <c r="H95" s="42"/>
    </row>
    <row r="96" spans="4:8">
      <c r="D96" s="42"/>
      <c r="E96" s="42"/>
      <c r="F96" s="42"/>
      <c r="G96" s="42"/>
      <c r="H96" s="42"/>
    </row>
    <row r="97" spans="4:8">
      <c r="D97" s="42"/>
      <c r="E97" s="42"/>
      <c r="F97" s="42"/>
      <c r="G97" s="42"/>
      <c r="H97" s="42"/>
    </row>
    <row r="98" spans="4:8">
      <c r="D98" s="42"/>
      <c r="E98" s="42"/>
      <c r="F98" s="42"/>
      <c r="G98" s="42"/>
      <c r="H98" s="42"/>
    </row>
    <row r="99" spans="4:8">
      <c r="D99" s="42"/>
      <c r="E99" s="42"/>
      <c r="F99" s="42"/>
      <c r="G99" s="42"/>
      <c r="H99" s="42"/>
    </row>
    <row r="100" spans="4:8">
      <c r="D100" s="42"/>
      <c r="E100" s="42"/>
      <c r="F100" s="42"/>
      <c r="G100" s="42"/>
      <c r="H100" s="42"/>
    </row>
    <row r="101" spans="4:8">
      <c r="D101" s="42"/>
      <c r="E101" s="42"/>
      <c r="F101" s="42"/>
      <c r="G101" s="42"/>
      <c r="H101" s="42"/>
    </row>
    <row r="102" spans="4:8">
      <c r="D102" s="42"/>
      <c r="E102" s="42"/>
      <c r="F102" s="42"/>
      <c r="G102" s="42"/>
      <c r="H102" s="42"/>
    </row>
    <row r="103" spans="4:8">
      <c r="D103" s="42"/>
      <c r="E103" s="42"/>
      <c r="F103" s="42"/>
      <c r="G103" s="42"/>
      <c r="H103" s="42"/>
    </row>
    <row r="104" spans="4:8">
      <c r="D104" s="42"/>
      <c r="E104" s="42"/>
      <c r="F104" s="42"/>
      <c r="G104" s="42"/>
      <c r="H104" s="42"/>
    </row>
    <row r="105" spans="4:8">
      <c r="D105" s="42"/>
      <c r="E105" s="42"/>
      <c r="F105" s="42"/>
      <c r="G105" s="42"/>
      <c r="H105" s="42"/>
    </row>
    <row r="106" spans="4:8">
      <c r="D106" s="42"/>
      <c r="E106" s="42"/>
      <c r="F106" s="42"/>
      <c r="G106" s="42"/>
      <c r="H106" s="42"/>
    </row>
    <row r="107" spans="4:8">
      <c r="D107" s="42"/>
      <c r="E107" s="42"/>
      <c r="F107" s="42"/>
      <c r="G107" s="42"/>
      <c r="H107" s="42"/>
    </row>
    <row r="108" spans="4:8">
      <c r="D108" s="42"/>
      <c r="E108" s="42"/>
      <c r="F108" s="42"/>
      <c r="G108" s="42"/>
      <c r="H108" s="42"/>
    </row>
    <row r="109" spans="4:8">
      <c r="D109" s="42"/>
      <c r="E109" s="42"/>
      <c r="F109" s="42"/>
      <c r="G109" s="42"/>
      <c r="H109" s="42"/>
    </row>
    <row r="110" spans="4:8">
      <c r="D110" s="42"/>
      <c r="E110" s="42"/>
      <c r="F110" s="42"/>
      <c r="G110" s="42"/>
      <c r="H110" s="42"/>
    </row>
    <row r="111" spans="4:8">
      <c r="D111" s="42"/>
      <c r="E111" s="42"/>
      <c r="F111" s="42"/>
      <c r="G111" s="42"/>
      <c r="H111" s="42"/>
    </row>
    <row r="112" spans="4:8">
      <c r="D112" s="42"/>
      <c r="E112" s="42"/>
      <c r="F112" s="42"/>
      <c r="G112" s="42"/>
      <c r="H112" s="42"/>
    </row>
    <row r="113" spans="4:8">
      <c r="D113" s="42"/>
      <c r="E113" s="42"/>
      <c r="F113" s="42"/>
      <c r="G113" s="42"/>
      <c r="H113" s="42"/>
    </row>
    <row r="114" spans="4:8">
      <c r="D114" s="42"/>
      <c r="E114" s="42"/>
      <c r="F114" s="42"/>
      <c r="G114" s="42"/>
      <c r="H114" s="42"/>
    </row>
    <row r="115" spans="4:8">
      <c r="D115" s="42"/>
      <c r="E115" s="42"/>
      <c r="F115" s="42"/>
      <c r="G115" s="42"/>
      <c r="H115" s="42"/>
    </row>
    <row r="116" spans="4:8">
      <c r="D116" s="42"/>
      <c r="E116" s="42"/>
      <c r="F116" s="42"/>
      <c r="G116" s="42"/>
      <c r="H116" s="42"/>
    </row>
  </sheetData>
  <mergeCells count="3">
    <mergeCell ref="A1:H1"/>
    <mergeCell ref="G3:G4"/>
    <mergeCell ref="H3:H4"/>
  </mergeCells>
  <phoneticPr fontId="2" type="noConversion"/>
  <pageMargins left="0.39370078740157483" right="0.39370078740157483" top="0.74803149606299213" bottom="0.74803149606299213" header="0.31496062992125984" footer="0.31496062992125984"/>
  <pageSetup paperSize="9" scale="79" orientation="portrait" r:id="rId1"/>
  <headerFooter>
    <oddFooter>&amp;C&amp;A&amp;R&amp;P페이지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목록</vt:lpstr>
      <vt:lpstr>표지</vt:lpstr>
      <vt:lpstr>총칙</vt:lpstr>
      <vt:lpstr>총괄표</vt:lpstr>
      <vt:lpstr>(법인회계) 세입 예산서</vt:lpstr>
      <vt:lpstr>(법인회계) 세출 예산서</vt:lpstr>
      <vt:lpstr>'(법인회계) 세입 예산서'!Print_Area</vt:lpstr>
      <vt:lpstr>'(법인회계) 세출 예산서'!Print_Area</vt:lpstr>
      <vt:lpstr>총괄표!Print_Area</vt:lpstr>
      <vt:lpstr>'(법인회계) 세입 예산서'!Print_Titles</vt:lpstr>
      <vt:lpstr>'(법인회계) 세출 예산서'!Print_Titles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Registered User</cp:lastModifiedBy>
  <cp:lastPrinted>2019-05-21T03:24:56Z</cp:lastPrinted>
  <dcterms:created xsi:type="dcterms:W3CDTF">2018-03-19T04:02:54Z</dcterms:created>
  <dcterms:modified xsi:type="dcterms:W3CDTF">2019-07-25T00:40:53Z</dcterms:modified>
</cp:coreProperties>
</file>