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90"/>
  </bookViews>
  <sheets>
    <sheet name="법인 세입 (2차추경+기정)" sheetId="1" r:id="rId1"/>
    <sheet name="법인 세출 (2차추경+기정)" sheetId="2" r:id="rId2"/>
  </sheets>
  <externalReferences>
    <externalReference r:id="rId3"/>
  </externalReferences>
  <definedNames>
    <definedName name="_xlnm._FilterDatabase" localSheetId="0" hidden="1">'[1](법인회계) 세출 예산서'!$A$4:$H$103</definedName>
    <definedName name="_xlnm.Print_Area" localSheetId="0">'법인 세입 (2차추경+기정)'!$A$1:$H$55</definedName>
    <definedName name="_xlnm.Print_Area" localSheetId="1">'법인 세출 (2차추경+기정)'!$A$1:$H$109</definedName>
    <definedName name="_xlnm.Print_Titles" localSheetId="0">'법인 세입 (2차추경+기정)'!$1:$4</definedName>
    <definedName name="_xlnm.Print_Titles" localSheetId="1">'법인 세출 (2차추경+기정)'!$2:$4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2"/>
  <c r="H50"/>
  <c r="H60" l="1"/>
  <c r="H58" l="1"/>
  <c r="H41" l="1"/>
  <c r="H43"/>
  <c r="H34"/>
  <c r="H32"/>
  <c r="H16"/>
  <c r="H15"/>
  <c r="H14"/>
  <c r="H16" i="1"/>
  <c r="I17"/>
  <c r="H17"/>
  <c r="H33" i="2" l="1"/>
  <c r="H30"/>
  <c r="D93"/>
  <c r="F42" i="1"/>
  <c r="H18"/>
  <c r="H14"/>
  <c r="H13"/>
  <c r="H9"/>
  <c r="E6" i="2" l="1"/>
  <c r="E5" s="1"/>
  <c r="H9"/>
  <c r="H25" s="1"/>
  <c r="H21"/>
  <c r="H28"/>
  <c r="H29"/>
  <c r="E46"/>
  <c r="G46"/>
  <c r="H51"/>
  <c r="H53"/>
  <c r="H54"/>
  <c r="H55"/>
  <c r="H61"/>
  <c r="D62"/>
  <c r="E62"/>
  <c r="F62"/>
  <c r="G62"/>
  <c r="D64"/>
  <c r="E64"/>
  <c r="F64"/>
  <c r="G64"/>
  <c r="E67"/>
  <c r="G67"/>
  <c r="H69"/>
  <c r="D67" s="1"/>
  <c r="E70"/>
  <c r="G70"/>
  <c r="H72"/>
  <c r="H77" s="1"/>
  <c r="D71" s="1"/>
  <c r="D79"/>
  <c r="E79"/>
  <c r="F79"/>
  <c r="G79"/>
  <c r="D82"/>
  <c r="E82"/>
  <c r="F82"/>
  <c r="G82"/>
  <c r="D85"/>
  <c r="D84" s="1"/>
  <c r="E85"/>
  <c r="E84" s="1"/>
  <c r="F85"/>
  <c r="F84" s="1"/>
  <c r="G85"/>
  <c r="G84" s="1"/>
  <c r="D88"/>
  <c r="D87" s="1"/>
  <c r="E88"/>
  <c r="E87" s="1"/>
  <c r="G88"/>
  <c r="G87" s="1"/>
  <c r="F89"/>
  <c r="F88" s="1"/>
  <c r="F87" s="1"/>
  <c r="E91"/>
  <c r="G91"/>
  <c r="D94"/>
  <c r="E94"/>
  <c r="G94"/>
  <c r="F95"/>
  <c r="F94" s="1"/>
  <c r="H95"/>
  <c r="E97"/>
  <c r="G97"/>
  <c r="G96" s="1"/>
  <c r="D98"/>
  <c r="F98" s="1"/>
  <c r="F97" s="1"/>
  <c r="D99"/>
  <c r="E99"/>
  <c r="F99"/>
  <c r="G99"/>
  <c r="D101"/>
  <c r="E101"/>
  <c r="F101"/>
  <c r="G101"/>
  <c r="D104"/>
  <c r="D103" s="1"/>
  <c r="E104"/>
  <c r="E103" s="1"/>
  <c r="F104"/>
  <c r="F103" s="1"/>
  <c r="G104"/>
  <c r="G103" s="1"/>
  <c r="E6" i="1"/>
  <c r="E5" s="1"/>
  <c r="H11"/>
  <c r="E19"/>
  <c r="D20"/>
  <c r="D19" s="1"/>
  <c r="E20"/>
  <c r="F20"/>
  <c r="F19" s="1"/>
  <c r="G20"/>
  <c r="H20"/>
  <c r="D23"/>
  <c r="E23"/>
  <c r="F23"/>
  <c r="G23"/>
  <c r="G19" s="1"/>
  <c r="F25"/>
  <c r="D26"/>
  <c r="E26"/>
  <c r="E25" s="1"/>
  <c r="F26"/>
  <c r="G26"/>
  <c r="G25" s="1"/>
  <c r="H26"/>
  <c r="D28"/>
  <c r="D25" s="1"/>
  <c r="E28"/>
  <c r="F28"/>
  <c r="G28"/>
  <c r="H28"/>
  <c r="H25" s="1"/>
  <c r="E30"/>
  <c r="G30"/>
  <c r="D31"/>
  <c r="D30" s="1"/>
  <c r="E31"/>
  <c r="F31"/>
  <c r="H31" s="1"/>
  <c r="G31"/>
  <c r="E33"/>
  <c r="G33"/>
  <c r="D34"/>
  <c r="D33" s="1"/>
  <c r="E34"/>
  <c r="F34"/>
  <c r="F33" s="1"/>
  <c r="H33" s="1"/>
  <c r="G34"/>
  <c r="H34"/>
  <c r="D38"/>
  <c r="E38"/>
  <c r="F38"/>
  <c r="H38" s="1"/>
  <c r="G38"/>
  <c r="D40"/>
  <c r="E40"/>
  <c r="E37" s="1"/>
  <c r="F40"/>
  <c r="G40"/>
  <c r="H40" s="1"/>
  <c r="D42"/>
  <c r="E42"/>
  <c r="G42"/>
  <c r="G37" s="1"/>
  <c r="H42"/>
  <c r="G45"/>
  <c r="D46"/>
  <c r="D45" s="1"/>
  <c r="E46"/>
  <c r="E45" s="1"/>
  <c r="F46"/>
  <c r="H46" s="1"/>
  <c r="H45" s="1"/>
  <c r="G46"/>
  <c r="D48"/>
  <c r="E48"/>
  <c r="F48"/>
  <c r="G48"/>
  <c r="H48"/>
  <c r="D50"/>
  <c r="D51"/>
  <c r="E51"/>
  <c r="E50" s="1"/>
  <c r="G51"/>
  <c r="G50" s="1"/>
  <c r="F53"/>
  <c r="G90" i="2" l="1"/>
  <c r="F78"/>
  <c r="E45"/>
  <c r="F96"/>
  <c r="D78"/>
  <c r="E66"/>
  <c r="H56"/>
  <c r="G78"/>
  <c r="H44"/>
  <c r="E96"/>
  <c r="E90"/>
  <c r="E78"/>
  <c r="G66"/>
  <c r="G45"/>
  <c r="D47"/>
  <c r="D46" s="1"/>
  <c r="G107"/>
  <c r="F51" i="1"/>
  <c r="H51" s="1"/>
  <c r="D37"/>
  <c r="D91" i="2"/>
  <c r="D90" s="1"/>
  <c r="F93"/>
  <c r="F91" s="1"/>
  <c r="F90" s="1"/>
  <c r="D70"/>
  <c r="F70" s="1"/>
  <c r="F71"/>
  <c r="F67"/>
  <c r="D7"/>
  <c r="D97"/>
  <c r="D96" s="1"/>
  <c r="F50" i="1"/>
  <c r="H50" s="1"/>
  <c r="D7"/>
  <c r="H19"/>
  <c r="E54"/>
  <c r="H23"/>
  <c r="F45"/>
  <c r="F37"/>
  <c r="H37" s="1"/>
  <c r="F30"/>
  <c r="H30" s="1"/>
  <c r="E107" i="2" l="1"/>
  <c r="E108" s="1"/>
  <c r="F47"/>
  <c r="F7"/>
  <c r="F6" s="1"/>
  <c r="F5" s="1"/>
  <c r="D6"/>
  <c r="D5" s="1"/>
  <c r="D45"/>
  <c r="F45" s="1"/>
  <c r="F46"/>
  <c r="D66"/>
  <c r="F66" s="1"/>
  <c r="D6" i="1"/>
  <c r="D5" s="1"/>
  <c r="F7"/>
  <c r="F6" s="1"/>
  <c r="F107" i="2" l="1"/>
  <c r="F108" s="1"/>
  <c r="D107"/>
  <c r="D108" s="1"/>
  <c r="D54" i="1"/>
  <c r="F5"/>
  <c r="F54" s="1"/>
</calcChain>
</file>

<file path=xl/sharedStrings.xml><?xml version="1.0" encoding="utf-8"?>
<sst xmlns="http://schemas.openxmlformats.org/spreadsheetml/2006/main" count="182" uniqueCount="143">
  <si>
    <t>세입합계</t>
    <phoneticPr fontId="3" type="noConversion"/>
  </si>
  <si>
    <t>순세계잉여금</t>
    <phoneticPr fontId="3" type="noConversion"/>
  </si>
  <si>
    <t>전년도이월사업비</t>
    <phoneticPr fontId="3" type="noConversion"/>
  </si>
  <si>
    <t>전년도이월금</t>
    <phoneticPr fontId="3" type="noConversion"/>
  </si>
  <si>
    <t>이월금</t>
    <phoneticPr fontId="3" type="noConversion"/>
  </si>
  <si>
    <t>환차익</t>
    <phoneticPr fontId="3" type="noConversion"/>
  </si>
  <si>
    <t>지난년도수입</t>
    <phoneticPr fontId="3" type="noConversion"/>
  </si>
  <si>
    <t>기타수입</t>
    <phoneticPr fontId="3" type="noConversion"/>
  </si>
  <si>
    <t>잡수입</t>
    <phoneticPr fontId="3" type="noConversion"/>
  </si>
  <si>
    <t>예금이자수입</t>
    <phoneticPr fontId="3" type="noConversion"/>
  </si>
  <si>
    <t>기타행정활동수입</t>
    <phoneticPr fontId="3" type="noConversion"/>
  </si>
  <si>
    <t>임차보증금회수</t>
    <phoneticPr fontId="3" type="noConversion"/>
  </si>
  <si>
    <t>보증금회수</t>
    <phoneticPr fontId="3" type="noConversion"/>
  </si>
  <si>
    <t>물품매각수입</t>
    <phoneticPr fontId="3" type="noConversion"/>
  </si>
  <si>
    <t>행정활동수입</t>
    <phoneticPr fontId="3" type="noConversion"/>
  </si>
  <si>
    <t>장기차입금</t>
    <phoneticPr fontId="3" type="noConversion"/>
  </si>
  <si>
    <t>일시차입금</t>
    <phoneticPr fontId="3" type="noConversion"/>
  </si>
  <si>
    <t>차입금</t>
    <phoneticPr fontId="3" type="noConversion"/>
  </si>
  <si>
    <t>기부금수입</t>
    <phoneticPr fontId="3" type="noConversion"/>
  </si>
  <si>
    <t>투자재산매각수입</t>
    <phoneticPr fontId="3" type="noConversion"/>
  </si>
  <si>
    <t>투자수입</t>
    <phoneticPr fontId="3" type="noConversion"/>
  </si>
  <si>
    <t>재산매각수입</t>
    <phoneticPr fontId="3" type="noConversion"/>
  </si>
  <si>
    <t>기타수익재산수입</t>
    <phoneticPr fontId="3" type="noConversion"/>
  </si>
  <si>
    <t>임대료수입</t>
    <phoneticPr fontId="3" type="noConversion"/>
  </si>
  <si>
    <t>재산수입</t>
    <phoneticPr fontId="3" type="noConversion"/>
  </si>
  <si>
    <t>소계</t>
  </si>
  <si>
    <t>&lt;2. 한국어교육원&gt;</t>
    <phoneticPr fontId="3" type="noConversion"/>
  </si>
  <si>
    <t>&lt;1. 토요한글학교&gt;</t>
    <phoneticPr fontId="3" type="noConversion"/>
  </si>
  <si>
    <t>수익사업수입</t>
    <phoneticPr fontId="3" type="noConversion"/>
  </si>
  <si>
    <t>사업수입</t>
    <phoneticPr fontId="3" type="noConversion"/>
  </si>
  <si>
    <t>목</t>
    <phoneticPr fontId="3" type="noConversion"/>
  </si>
  <si>
    <t>항</t>
    <phoneticPr fontId="3" type="noConversion"/>
  </si>
  <si>
    <t>관</t>
    <phoneticPr fontId="3" type="noConversion"/>
  </si>
  <si>
    <t>산출기초(SGD)</t>
    <phoneticPr fontId="3" type="noConversion"/>
  </si>
  <si>
    <t>비교증감</t>
  </si>
  <si>
    <t>과 목</t>
    <phoneticPr fontId="3" type="noConversion"/>
  </si>
  <si>
    <t>검증</t>
    <phoneticPr fontId="3" type="noConversion"/>
  </si>
  <si>
    <t>세입합계</t>
    <phoneticPr fontId="3" type="noConversion"/>
  </si>
  <si>
    <t>순세계잉여금</t>
    <phoneticPr fontId="3" type="noConversion"/>
  </si>
  <si>
    <t>이월사업비</t>
    <phoneticPr fontId="3" type="noConversion"/>
  </si>
  <si>
    <t>다음연도이월금</t>
    <phoneticPr fontId="3" type="noConversion"/>
  </si>
  <si>
    <t>이월금</t>
    <phoneticPr fontId="3" type="noConversion"/>
  </si>
  <si>
    <t>환차손</t>
    <phoneticPr fontId="3" type="noConversion"/>
  </si>
  <si>
    <t>잡지출</t>
    <phoneticPr fontId="3" type="noConversion"/>
  </si>
  <si>
    <t>예비비</t>
    <phoneticPr fontId="3" type="noConversion"/>
  </si>
  <si>
    <t>기타지출</t>
    <phoneticPr fontId="3" type="noConversion"/>
  </si>
  <si>
    <t>이자비용</t>
    <phoneticPr fontId="3" type="noConversion"/>
  </si>
  <si>
    <t>장기차입금 상환</t>
    <phoneticPr fontId="3" type="noConversion"/>
  </si>
  <si>
    <t>일시차입금 상환</t>
    <phoneticPr fontId="3" type="noConversion"/>
  </si>
  <si>
    <t>차입금</t>
    <phoneticPr fontId="3" type="noConversion"/>
  </si>
  <si>
    <t>교비회계전출금</t>
  </si>
  <si>
    <t>전출금</t>
    <phoneticPr fontId="3" type="noConversion"/>
  </si>
  <si>
    <t>투자비</t>
    <phoneticPr fontId="3" type="noConversion"/>
  </si>
  <si>
    <t>재산관리비</t>
    <phoneticPr fontId="3" type="noConversion"/>
  </si>
  <si>
    <t>대수선비</t>
    <phoneticPr fontId="3" type="noConversion"/>
  </si>
  <si>
    <t>재산매입비</t>
    <phoneticPr fontId="3" type="noConversion"/>
  </si>
  <si>
    <t>시설비</t>
    <phoneticPr fontId="3" type="noConversion"/>
  </si>
  <si>
    <t>재산조성비</t>
    <phoneticPr fontId="3" type="noConversion"/>
  </si>
  <si>
    <t>은행 수수료 500불 * 12월 =</t>
  </si>
  <si>
    <t>학교법인 정기총회 1,000불 x 1회 =</t>
    <phoneticPr fontId="3" type="noConversion"/>
  </si>
  <si>
    <t>&lt;1. 법인 사무국&gt;</t>
    <phoneticPr fontId="3" type="noConversion"/>
  </si>
  <si>
    <t>일반수용비</t>
    <phoneticPr fontId="3" type="noConversion"/>
  </si>
  <si>
    <t>일반운영비</t>
    <phoneticPr fontId="3" type="noConversion"/>
  </si>
  <si>
    <t>이사회 워크숍 500불 x 2회 =</t>
    <phoneticPr fontId="3" type="noConversion"/>
  </si>
  <si>
    <t>이사회운영비</t>
    <phoneticPr fontId="3" type="noConversion"/>
  </si>
  <si>
    <t>법인운영비</t>
    <phoneticPr fontId="3" type="noConversion"/>
  </si>
  <si>
    <t>퇴직적립금</t>
    <phoneticPr fontId="3" type="noConversion"/>
  </si>
  <si>
    <t>임시직인건비</t>
    <phoneticPr fontId="3" type="noConversion"/>
  </si>
  <si>
    <t>임시직인건비</t>
    <phoneticPr fontId="3" type="noConversion"/>
  </si>
  <si>
    <t>&lt;3. 한국어교육원&gt;</t>
    <phoneticPr fontId="3" type="noConversion"/>
  </si>
  <si>
    <t>CPF 기관부담금 800불 x 2명 x 12월 x 17% =</t>
    <phoneticPr fontId="3" type="noConversion"/>
  </si>
  <si>
    <t>부장수당 150불 x 5명 x 12월 =</t>
    <phoneticPr fontId="3" type="noConversion"/>
  </si>
  <si>
    <t>강사비 800불 x 17명 x 12월 =</t>
    <phoneticPr fontId="3" type="noConversion"/>
  </si>
  <si>
    <t>&lt;2. 토요한글학교&gt;</t>
    <phoneticPr fontId="3" type="noConversion"/>
  </si>
  <si>
    <t>&lt;1. 법인 사무국&gt;</t>
    <phoneticPr fontId="3" type="noConversion"/>
  </si>
  <si>
    <t>직원인건비</t>
    <phoneticPr fontId="3" type="noConversion"/>
  </si>
  <si>
    <t>인건비</t>
    <phoneticPr fontId="3" type="noConversion"/>
  </si>
  <si>
    <t>KLC 홍보자료 디자인 800불 x 1회 =</t>
    <phoneticPr fontId="3" type="noConversion"/>
  </si>
  <si>
    <t>소모품 구입 200불 x 2회 =</t>
    <phoneticPr fontId="3" type="noConversion"/>
  </si>
  <si>
    <t>수업용 교구 구입 500불 x 4기 =</t>
    <phoneticPr fontId="3" type="noConversion"/>
  </si>
  <si>
    <t>교사용 교재 구입 500불 x 4기 =</t>
    <phoneticPr fontId="3" type="noConversion"/>
  </si>
  <si>
    <t>&lt;2. 한국어교육원&gt;</t>
    <phoneticPr fontId="3" type="noConversion"/>
  </si>
  <si>
    <t>상장 및 기념품 구입 20불 x 17학급 × 10명 =</t>
    <phoneticPr fontId="3" type="noConversion"/>
  </si>
  <si>
    <t>입학식 준비 500불 x 1회 =</t>
    <phoneticPr fontId="3" type="noConversion"/>
  </si>
  <si>
    <t>사무용품구입 600불 x 2학기 =</t>
    <phoneticPr fontId="3" type="noConversion"/>
  </si>
  <si>
    <t>&lt;1. 토요한글학교&gt;</t>
    <phoneticPr fontId="3" type="noConversion"/>
  </si>
  <si>
    <t>수익사업비</t>
    <phoneticPr fontId="3" type="noConversion"/>
  </si>
  <si>
    <t>사업비</t>
    <phoneticPr fontId="3" type="noConversion"/>
  </si>
  <si>
    <t xml:space="preserve"> 산출기초(SGD)</t>
    <phoneticPr fontId="3" type="noConversion"/>
  </si>
  <si>
    <t>2019학년도 법인회계 세입예산서 법인 세출 (2차추경+기정(본))</t>
    <phoneticPr fontId="3" type="noConversion"/>
  </si>
  <si>
    <t>입학금 321불 x 72명 x 2학기 =
 (경정)46,010 - (기정) 28,890불 =</t>
    <phoneticPr fontId="3" type="noConversion"/>
  </si>
  <si>
    <t>수업료 963불 x 259명 x 2학기 + 129불 =
 (경정)498,963 - (기정) 481,500불 =</t>
    <phoneticPr fontId="3" type="noConversion"/>
  </si>
  <si>
    <t>수업료 486불 x 51명 x 3기 + 912불 = 
 (경정)75,270 - (기정) 252,720불 =</t>
    <phoneticPr fontId="3" type="noConversion"/>
  </si>
  <si>
    <t>도서관멤버쉽 10불 x 10명 x 4기 =
 (경정)0불 - (기정) 400불 =</t>
    <phoneticPr fontId="3" type="noConversion"/>
  </si>
  <si>
    <t>기정 예산액</t>
    <phoneticPr fontId="3" type="noConversion"/>
  </si>
  <si>
    <t>이월금 122,509불 =</t>
    <phoneticPr fontId="3" type="noConversion"/>
  </si>
  <si>
    <t>재외동포재단지원금 40,275불 x 1회 =</t>
    <phoneticPr fontId="3" type="noConversion"/>
  </si>
  <si>
    <t>교재비 43불 x 51명 x 3기 + 31불 =
 (경정)6,610 - (기정) 20,480불 =</t>
    <phoneticPr fontId="3" type="noConversion"/>
  </si>
  <si>
    <t>학교회계 대출원금상환금(임시보관금)</t>
    <phoneticPr fontId="3" type="noConversion"/>
  </si>
  <si>
    <t>2019학년도 법인회계 세출예산서 (2차추경+기정(본))</t>
    <phoneticPr fontId="3" type="noConversion"/>
  </si>
  <si>
    <t>행사버스 임차 200불 x 4회 (삭감)
(경정) 0 - (기정) 800불 =</t>
    <phoneticPr fontId="3" type="noConversion"/>
  </si>
  <si>
    <t>강사연수비 100불 x 4회 (삭감)
(경정) 0불 - (기정) 400불 =</t>
    <phoneticPr fontId="3" type="noConversion"/>
  </si>
  <si>
    <t>토픽2 응시료 80불 x 135명 x 2회 + 12불 =
 (경정)20,800 - (기정) 24,000불 =</t>
    <phoneticPr fontId="3" type="noConversion"/>
  </si>
  <si>
    <t>토픽1 응시료 80불 x 125명 x 2회 +5불 =
(경정)20,821 - (기정) 21,600불 =</t>
    <phoneticPr fontId="3" type="noConversion"/>
  </si>
  <si>
    <t>홍보비(소개자료 제작 포함) 700불 x 2회 =
(경정) 1,400불 - (기정) 3,000불 =</t>
    <phoneticPr fontId="3" type="noConversion"/>
  </si>
  <si>
    <t>학급운영비 100불 x 17학급 x 2학기 =</t>
    <phoneticPr fontId="3" type="noConversion"/>
  </si>
  <si>
    <t>교육계획서 인쇄 20불 x 50부 =
(경정) 1.000불 - (기정) 2.000불 =</t>
    <phoneticPr fontId="3" type="noConversion"/>
  </si>
  <si>
    <t>토요누리 인쇄 15불 x 130부 =
(경정) 1,950불 - (기정) 3,900불 =</t>
    <phoneticPr fontId="3" type="noConversion"/>
  </si>
  <si>
    <t>기타 학급운영비 1,000불 x 1식 (삭감)
(경정) 0불 - (기정) 1,000불 =</t>
    <phoneticPr fontId="3" type="noConversion"/>
  </si>
  <si>
    <t>교육과정평가협의회 35불 x 25명 =
(경정) 1,500불 - (기정) 3,500불 =</t>
    <phoneticPr fontId="3" type="noConversion"/>
  </si>
  <si>
    <t>수료식 및 졸업식 준비 500불 x 1회 =
(경정) 500불 - (기정) 1,000불 =</t>
    <phoneticPr fontId="3" type="noConversion"/>
  </si>
  <si>
    <t>자원봉사자 점심식비 7불 * 24명 * 38주 (삭감)
(경정) 3,000불 - (기정) 6,384불 =</t>
    <phoneticPr fontId="3" type="noConversion"/>
  </si>
  <si>
    <t>학교급별 행사비 200불 * 3학교 * 2회 =
(경정) 2,000불 - (기정) 1,200불 =</t>
    <phoneticPr fontId="3" type="noConversion"/>
  </si>
  <si>
    <t>행사평가협의회 35불 x 8명 =
(경정) 280불 - (기정) 2,800불 =</t>
    <phoneticPr fontId="3" type="noConversion"/>
  </si>
  <si>
    <t>강사업무협의회 35불 x 5명 =
(경정) 175불 - (기정) 1,400불 =</t>
    <phoneticPr fontId="3" type="noConversion"/>
  </si>
  <si>
    <t>특근매식비 10불 x 5명 x 4회 =
(경정) 200불 - (기정) 400불 =</t>
    <phoneticPr fontId="3" type="noConversion"/>
  </si>
  <si>
    <t>문화행사 진행비 1,500불 x 2기 =
(경정) 3,000불 - (기정) 7,200불 =</t>
    <phoneticPr fontId="3" type="noConversion"/>
  </si>
  <si>
    <t>한국어능력시험 운영비 20,810.5불 x 2회 =
(경정) 41,621불 - (기정) 45,600불 =</t>
    <phoneticPr fontId="3" type="noConversion"/>
  </si>
  <si>
    <t>Trial lesson 준비물품 구입 100불 x 4회 =
(경정) 1,000불 - (기정) 400불 =</t>
    <phoneticPr fontId="3" type="noConversion"/>
  </si>
  <si>
    <t>Trial lesson 운영 100불 x 5명 x 4회 =
(경정) 2,000불 - (기정) 1,200불 =</t>
    <phoneticPr fontId="3" type="noConversion"/>
  </si>
  <si>
    <t>말하기대회 진행물품 구입 1,385불 x 1회  =
(경정) 4,000불 - (기정) 1,385불 =</t>
    <phoneticPr fontId="3" type="noConversion"/>
  </si>
  <si>
    <t>오리엔테이션 준비물품 구입 200불 x 4회 =
(경정) 874불 - (기정) 400불 =</t>
    <phoneticPr fontId="3" type="noConversion"/>
  </si>
  <si>
    <t>KLC 연간 소개자료 인쇄 10불 x 100부 (삭감)
(경정) 0불 - (기정) 1,000불 =</t>
    <phoneticPr fontId="3" type="noConversion"/>
  </si>
  <si>
    <t>법인 겸직수당</t>
    <phoneticPr fontId="3" type="noConversion"/>
  </si>
  <si>
    <t>교구구입 1,000불 x 2학기 =</t>
    <phoneticPr fontId="3" type="noConversion"/>
  </si>
  <si>
    <t>부장수당 300불 x 1명 x 12월 (삭감)
(경정) 0불 - (기정) 3,600불 =</t>
    <phoneticPr fontId="3" type="noConversion"/>
  </si>
  <si>
    <t>CPF 기관부담금 65불 x 5명 x 36시간 x 3기 x 17% =</t>
    <phoneticPr fontId="3" type="noConversion"/>
  </si>
  <si>
    <t>학생상해보험료 1,000불 x 1회 =
(경정)2,500불 - (기정) 1,000불 =</t>
    <phoneticPr fontId="3" type="noConversion"/>
  </si>
  <si>
    <t>교재구입 1,500불 x 2학기 =
(경정)3,500불 - (기정) 3,000불 =</t>
    <phoneticPr fontId="3" type="noConversion"/>
  </si>
  <si>
    <t>직원 인건비(각종 수당 포함) 3,400불 x 2명 x 12월 =
(경정) 81,600불 - (기정) 115,200불 =</t>
    <phoneticPr fontId="3" type="noConversion"/>
  </si>
  <si>
    <t>예비비 29,978불 =
 (경정) 29,978불 - (기정) 39,700불 =</t>
    <phoneticPr fontId="3" type="noConversion"/>
  </si>
  <si>
    <t>대출원금 상환 50,000불 x 6월 + 학교회계대출상환금=
(경정)600,000 - (기정) 300,000불 =</t>
    <phoneticPr fontId="3" type="noConversion"/>
  </si>
  <si>
    <t>이자상환 6,000불 x 6월 =
법인 27,222불 + 학교회계 8,778불 = 36,000불</t>
    <phoneticPr fontId="3" type="noConversion"/>
  </si>
  <si>
    <t>출장여비 1,500불 =
(경정) 1,500불 - (기정) 3,000불 =</t>
    <phoneticPr fontId="3" type="noConversion"/>
  </si>
  <si>
    <t>특별강좌 500불 x 1회 =</t>
    <phoneticPr fontId="3" type="noConversion"/>
  </si>
  <si>
    <t>경정 예산액</t>
    <phoneticPr fontId="3" type="noConversion"/>
  </si>
  <si>
    <t>기정 예산액</t>
    <phoneticPr fontId="3" type="noConversion"/>
  </si>
  <si>
    <t>facebook 홍보 1,000불 x 4기 + 147불 =
(경정) 4,147불 - (기정) 4,000불 =</t>
    <phoneticPr fontId="3" type="noConversion"/>
  </si>
  <si>
    <t>의료비지원_가족포함 50불 * 5회 * 2명 =
(경정)500불 - (기정) 600불 =</t>
    <phoneticPr fontId="3" type="noConversion"/>
  </si>
  <si>
    <t>강사비 65불 x 9명 x 36시간 x 3기 = 
(경정) 63,180불 - (기정) 144,720불 =</t>
    <phoneticPr fontId="3" type="noConversion"/>
  </si>
  <si>
    <t xml:space="preserve">현안사업 협의 등 25,000불 =  </t>
    <phoneticPr fontId="3" type="noConversion"/>
  </si>
  <si>
    <t>출장여비 2,000불(1년) *2명 =
(경정) 4,000불 - (기정) 6,000불 =</t>
    <phoneticPr fontId="3" type="noConversion"/>
  </si>
  <si>
    <t>특근매식비 등 기타운영비 1,500불 * 12월 =</t>
    <phoneticPr fontId="3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</si>
</sst>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_-;\-* #,##0.00_-;_-* &quot;-&quot;_-;_-@_-"/>
    <numFmt numFmtId="177" formatCode="_(* #,##0_);_(* \(#,##0\);_(* &quot;-&quot;_);_(@_)"/>
    <numFmt numFmtId="178" formatCode="_(* #,##0.00_);_(* \(#,##0.00\);_(* &quot;-&quot;_);_(@_)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/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41" fontId="5" fillId="2" borderId="1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Continuous" vertical="center"/>
    </xf>
    <xf numFmtId="0" fontId="5" fillId="2" borderId="3" xfId="0" applyFont="1" applyFill="1" applyBorder="1" applyAlignment="1">
      <alignment horizontal="centerContinuous" vertical="center"/>
    </xf>
    <xf numFmtId="0" fontId="5" fillId="2" borderId="4" xfId="0" applyFont="1" applyFill="1" applyBorder="1" applyAlignment="1">
      <alignment horizontal="centerContinuous" vertical="center"/>
    </xf>
    <xf numFmtId="41" fontId="2" fillId="0" borderId="1" xfId="1" applyFont="1" applyBorder="1" applyAlignment="1">
      <alignment vertical="center"/>
    </xf>
    <xf numFmtId="176" fontId="2" fillId="0" borderId="5" xfId="1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1" fontId="5" fillId="3" borderId="1" xfId="1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41" fontId="5" fillId="4" borderId="1" xfId="1" applyFont="1" applyFill="1" applyBorder="1" applyAlignment="1">
      <alignment vertical="center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178" fontId="5" fillId="5" borderId="1" xfId="2" applyNumberFormat="1" applyFont="1" applyFill="1" applyBorder="1" applyAlignment="1">
      <alignment vertical="center"/>
    </xf>
    <xf numFmtId="177" fontId="5" fillId="5" borderId="1" xfId="2" applyFont="1" applyFill="1" applyBorder="1" applyAlignment="1">
      <alignment vertical="center" wrapText="1"/>
    </xf>
    <xf numFmtId="41" fontId="2" fillId="0" borderId="5" xfId="1" applyFont="1" applyBorder="1" applyAlignment="1">
      <alignment vertical="center"/>
    </xf>
    <xf numFmtId="41" fontId="5" fillId="0" borderId="5" xfId="1" applyFont="1" applyBorder="1" applyAlignment="1">
      <alignment vertical="center"/>
    </xf>
    <xf numFmtId="176" fontId="2" fillId="6" borderId="5" xfId="1" applyNumberFormat="1" applyFont="1" applyFill="1" applyBorder="1" applyAlignment="1">
      <alignment vertical="center"/>
    </xf>
    <xf numFmtId="176" fontId="5" fillId="3" borderId="1" xfId="1" applyNumberFormat="1" applyFont="1" applyFill="1" applyBorder="1" applyAlignment="1">
      <alignment vertical="center"/>
    </xf>
    <xf numFmtId="176" fontId="5" fillId="4" borderId="1" xfId="1" applyNumberFormat="1" applyFont="1" applyFill="1" applyBorder="1" applyAlignment="1">
      <alignment vertical="center"/>
    </xf>
    <xf numFmtId="0" fontId="5" fillId="7" borderId="1" xfId="0" applyFont="1" applyFill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76" fontId="0" fillId="0" borderId="0" xfId="0" applyNumberFormat="1">
      <alignment vertical="center"/>
    </xf>
    <xf numFmtId="176" fontId="7" fillId="0" borderId="0" xfId="0" applyNumberFormat="1" applyFont="1">
      <alignment vertical="center"/>
    </xf>
    <xf numFmtId="0" fontId="7" fillId="0" borderId="0" xfId="0" applyFont="1">
      <alignment vertical="center"/>
    </xf>
    <xf numFmtId="176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176" fontId="7" fillId="0" borderId="5" xfId="1" applyNumberFormat="1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176" fontId="7" fillId="0" borderId="1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176" fontId="7" fillId="6" borderId="5" xfId="1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1" xfId="3" applyFont="1" applyBorder="1">
      <alignment vertical="center"/>
    </xf>
    <xf numFmtId="176" fontId="7" fillId="3" borderId="5" xfId="1" applyNumberFormat="1" applyFont="1" applyFill="1" applyBorder="1" applyAlignment="1">
      <alignment vertical="center"/>
    </xf>
    <xf numFmtId="176" fontId="7" fillId="0" borderId="12" xfId="1" applyNumberFormat="1" applyFont="1" applyBorder="1" applyAlignment="1">
      <alignment vertical="center"/>
    </xf>
    <xf numFmtId="0" fontId="7" fillId="0" borderId="12" xfId="0" applyFont="1" applyBorder="1" applyAlignment="1">
      <alignment horizontal="left" vertical="center"/>
    </xf>
    <xf numFmtId="176" fontId="5" fillId="0" borderId="5" xfId="1" applyNumberFormat="1" applyFont="1" applyBorder="1" applyAlignment="1">
      <alignment vertical="center"/>
    </xf>
    <xf numFmtId="176" fontId="7" fillId="0" borderId="7" xfId="1" applyNumberFormat="1" applyFont="1" applyBorder="1" applyAlignment="1">
      <alignment vertical="center"/>
    </xf>
    <xf numFmtId="176" fontId="7" fillId="0" borderId="5" xfId="1" applyNumberFormat="1" applyFont="1" applyBorder="1" applyAlignment="1">
      <alignment vertical="top"/>
    </xf>
    <xf numFmtId="0" fontId="7" fillId="0" borderId="5" xfId="0" applyFont="1" applyBorder="1" applyAlignment="1">
      <alignment vertical="top"/>
    </xf>
    <xf numFmtId="176" fontId="7" fillId="0" borderId="12" xfId="1" applyNumberFormat="1" applyFont="1" applyBorder="1" applyAlignment="1">
      <alignment vertical="top"/>
    </xf>
    <xf numFmtId="0" fontId="7" fillId="0" borderId="12" xfId="0" applyFont="1" applyBorder="1" applyAlignment="1">
      <alignment vertical="top"/>
    </xf>
    <xf numFmtId="176" fontId="7" fillId="0" borderId="7" xfId="1" applyNumberFormat="1" applyFont="1" applyBorder="1" applyAlignment="1">
      <alignment vertical="top"/>
    </xf>
    <xf numFmtId="0" fontId="7" fillId="0" borderId="7" xfId="0" applyFont="1" applyBorder="1" applyAlignment="1">
      <alignment vertical="top"/>
    </xf>
    <xf numFmtId="41" fontId="2" fillId="0" borderId="5" xfId="1" applyFont="1" applyBorder="1" applyAlignment="1">
      <alignment vertical="center" wrapText="1"/>
    </xf>
    <xf numFmtId="176" fontId="2" fillId="0" borderId="0" xfId="0" applyNumberFormat="1" applyFont="1" applyAlignment="1">
      <alignment horizontal="center" vertical="center"/>
    </xf>
    <xf numFmtId="41" fontId="2" fillId="0" borderId="5" xfId="1" applyFont="1" applyFill="1" applyBorder="1" applyAlignment="1">
      <alignment vertical="center" wrapText="1"/>
    </xf>
    <xf numFmtId="176" fontId="2" fillId="0" borderId="5" xfId="1" applyNumberFormat="1" applyFont="1" applyFill="1" applyBorder="1" applyAlignment="1">
      <alignment vertical="center"/>
    </xf>
    <xf numFmtId="41" fontId="2" fillId="6" borderId="1" xfId="1" applyFont="1" applyFill="1" applyBorder="1" applyAlignment="1">
      <alignment vertical="center"/>
    </xf>
    <xf numFmtId="0" fontId="7" fillId="0" borderId="1" xfId="3" applyFont="1" applyBorder="1" applyAlignment="1">
      <alignment vertical="center" wrapText="1"/>
    </xf>
    <xf numFmtId="176" fontId="7" fillId="6" borderId="1" xfId="1" applyNumberFormat="1" applyFont="1" applyFill="1" applyBorder="1" applyAlignment="1">
      <alignment vertical="center"/>
    </xf>
    <xf numFmtId="0" fontId="7" fillId="8" borderId="1" xfId="3" applyFont="1" applyFill="1" applyBorder="1" applyAlignment="1">
      <alignment vertical="center" wrapText="1"/>
    </xf>
    <xf numFmtId="176" fontId="7" fillId="8" borderId="5" xfId="1" applyNumberFormat="1" applyFont="1" applyFill="1" applyBorder="1" applyAlignment="1">
      <alignment vertical="center"/>
    </xf>
    <xf numFmtId="0" fontId="7" fillId="0" borderId="1" xfId="3" applyFont="1" applyFill="1" applyBorder="1" applyAlignment="1">
      <alignment vertical="center" wrapText="1"/>
    </xf>
    <xf numFmtId="176" fontId="10" fillId="3" borderId="1" xfId="1" applyNumberFormat="1" applyFont="1" applyFill="1" applyBorder="1" applyAlignment="1">
      <alignment vertical="center"/>
    </xf>
    <xf numFmtId="176" fontId="10" fillId="4" borderId="1" xfId="1" applyNumberFormat="1" applyFont="1" applyFill="1" applyBorder="1" applyAlignment="1">
      <alignment vertical="center"/>
    </xf>
    <xf numFmtId="0" fontId="7" fillId="0" borderId="1" xfId="3" applyFont="1" applyFill="1" applyBorder="1">
      <alignment vertical="center"/>
    </xf>
    <xf numFmtId="176" fontId="7" fillId="0" borderId="5" xfId="1" applyNumberFormat="1" applyFont="1" applyFill="1" applyBorder="1" applyAlignment="1">
      <alignment vertical="center" wrapText="1"/>
    </xf>
    <xf numFmtId="176" fontId="7" fillId="0" borderId="5" xfId="1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41" fontId="9" fillId="0" borderId="0" xfId="1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8" xfId="0" applyFont="1" applyBorder="1">
      <alignment vertical="center"/>
    </xf>
  </cellXfs>
  <cellStyles count="10">
    <cellStyle name="쉼표 [0]" xfId="1" builtinId="6"/>
    <cellStyle name="쉼표 [0] 2" xfId="5"/>
    <cellStyle name="쉼표 [0] 2 2" xfId="6"/>
    <cellStyle name="쉼표 [0] 3" xfId="7"/>
    <cellStyle name="쉼표 [0] 4" xfId="2"/>
    <cellStyle name="표준" xfId="0" builtinId="0"/>
    <cellStyle name="표준 2" xfId="8"/>
    <cellStyle name="표준 2 2" xfId="4"/>
    <cellStyle name="표준 3" xfId="9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734;&#44592;&#44592;%20&#48177;&#50629;/&#48148;&#53461;&#54868;&#47732;/Account/-.%20&#49464;&#51077;&#49464;&#52636;&#50696;&#49328;/2019&#45380;%20&#49464;&#51077;&#49464;&#52636;&#50696;&#49328;/2019&#54617;&#45380;&#46020;%20&#48277;&#51064;&#54924;&#44228;%20&#50696;&#49328;&#4943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법인 세입 (2차추경+기정)"/>
      <sheetName val="법인 세출 (2차추경+기정)"/>
      <sheetName val="목록"/>
      <sheetName val="표지"/>
      <sheetName val="총칙"/>
      <sheetName val="(법인회계) 세출 예산서"/>
    </sheetNames>
    <sheetDataSet>
      <sheetData sheetId="0">
        <row r="54">
          <cell r="D54">
            <v>1140036</v>
          </cell>
          <cell r="E54">
            <v>992374</v>
          </cell>
          <cell r="F54">
            <v>147662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7"/>
  <sheetViews>
    <sheetView showGridLines="0" tabSelected="1" view="pageBreakPreview" zoomScale="112" zoomScaleNormal="100" zoomScaleSheetLayoutView="112" workbookViewId="0">
      <pane ySplit="4" topLeftCell="A35" activePane="bottomLeft" state="frozen"/>
      <selection pane="bottomLeft" activeCell="M54" sqref="M54"/>
    </sheetView>
  </sheetViews>
  <sheetFormatPr defaultRowHeight="20.100000000000001" customHeight="1"/>
  <cols>
    <col min="1" max="2" width="2.625" style="1" customWidth="1"/>
    <col min="3" max="3" width="15" style="2" bestFit="1" customWidth="1"/>
    <col min="4" max="5" width="13.75" style="1" customWidth="1"/>
    <col min="6" max="6" width="12" style="1" bestFit="1" customWidth="1"/>
    <col min="7" max="7" width="33.875" style="1" customWidth="1"/>
    <col min="8" max="8" width="14.5" style="1" customWidth="1"/>
    <col min="9" max="9" width="9.625" style="1" bestFit="1" customWidth="1"/>
    <col min="10" max="16384" width="9" style="1"/>
  </cols>
  <sheetData>
    <row r="1" spans="1:8" ht="28.5" customHeight="1">
      <c r="A1" s="79" t="s">
        <v>89</v>
      </c>
      <c r="B1" s="79"/>
      <c r="C1" s="79"/>
      <c r="D1" s="79"/>
      <c r="E1" s="79"/>
      <c r="F1" s="79"/>
      <c r="G1" s="79"/>
      <c r="H1" s="79"/>
    </row>
    <row r="2" spans="1:8" s="37" customFormat="1" ht="21" customHeight="1">
      <c r="A2" s="40"/>
      <c r="B2" s="38"/>
      <c r="C2" s="40"/>
      <c r="D2" s="38"/>
      <c r="E2" s="38"/>
      <c r="F2" s="38"/>
      <c r="G2" s="39"/>
      <c r="H2" s="38"/>
    </row>
    <row r="3" spans="1:8" ht="20.100000000000001" customHeight="1">
      <c r="A3" s="36" t="s">
        <v>35</v>
      </c>
      <c r="B3" s="36"/>
      <c r="C3" s="36"/>
      <c r="D3" s="80" t="s">
        <v>135</v>
      </c>
      <c r="E3" s="80" t="s">
        <v>94</v>
      </c>
      <c r="F3" s="80" t="s">
        <v>34</v>
      </c>
      <c r="G3" s="82" t="s">
        <v>33</v>
      </c>
      <c r="H3" s="83"/>
    </row>
    <row r="4" spans="1:8" ht="20.100000000000001" customHeight="1">
      <c r="A4" s="36" t="s">
        <v>32</v>
      </c>
      <c r="B4" s="36" t="s">
        <v>31</v>
      </c>
      <c r="C4" s="36" t="s">
        <v>30</v>
      </c>
      <c r="D4" s="81"/>
      <c r="E4" s="81"/>
      <c r="F4" s="81"/>
      <c r="G4" s="84"/>
      <c r="H4" s="85"/>
    </row>
    <row r="5" spans="1:8" ht="20.100000000000001" customHeight="1">
      <c r="A5" s="25" t="s">
        <v>29</v>
      </c>
      <c r="B5" s="24"/>
      <c r="C5" s="23"/>
      <c r="D5" s="35">
        <f>SUM(D6)</f>
        <v>708749</v>
      </c>
      <c r="E5" s="35">
        <f>SUM(E6)</f>
        <v>869865</v>
      </c>
      <c r="F5" s="35">
        <f>D5-E5</f>
        <v>-161116</v>
      </c>
      <c r="G5" s="22"/>
      <c r="H5" s="22"/>
    </row>
    <row r="6" spans="1:8" ht="20.100000000000001" customHeight="1">
      <c r="A6" s="17"/>
      <c r="B6" s="28" t="s">
        <v>28</v>
      </c>
      <c r="C6" s="27"/>
      <c r="D6" s="34">
        <f>SUM(D7:D7)</f>
        <v>708749</v>
      </c>
      <c r="E6" s="34">
        <f>SUM(E7:E7)</f>
        <v>869865</v>
      </c>
      <c r="F6" s="34">
        <f>SUM(F7:F7)</f>
        <v>-161116</v>
      </c>
      <c r="G6" s="19"/>
      <c r="H6" s="19"/>
    </row>
    <row r="7" spans="1:8" ht="20.100000000000001" customHeight="1">
      <c r="A7" s="17"/>
      <c r="B7" s="4"/>
      <c r="C7" s="16" t="s">
        <v>28</v>
      </c>
      <c r="D7" s="15">
        <f>H11+H18</f>
        <v>708749</v>
      </c>
      <c r="E7" s="15">
        <v>869865</v>
      </c>
      <c r="F7" s="15">
        <f>D7-E7</f>
        <v>-161116</v>
      </c>
      <c r="G7" s="32" t="s">
        <v>27</v>
      </c>
      <c r="H7" s="31"/>
    </row>
    <row r="8" spans="1:8" ht="27">
      <c r="A8" s="17"/>
      <c r="B8" s="4"/>
      <c r="C8" s="16"/>
      <c r="D8" s="15"/>
      <c r="E8" s="15"/>
      <c r="F8" s="15"/>
      <c r="G8" s="64" t="s">
        <v>90</v>
      </c>
      <c r="H8" s="33">
        <v>46010</v>
      </c>
    </row>
    <row r="9" spans="1:8" ht="27">
      <c r="A9" s="17"/>
      <c r="B9" s="4"/>
      <c r="C9" s="16"/>
      <c r="D9" s="15"/>
      <c r="E9" s="15"/>
      <c r="F9" s="15"/>
      <c r="G9" s="64" t="s">
        <v>91</v>
      </c>
      <c r="H9" s="33">
        <f>963*259*2+129</f>
        <v>498963</v>
      </c>
    </row>
    <row r="10" spans="1:8" ht="23.25" customHeight="1">
      <c r="A10" s="17"/>
      <c r="B10" s="4"/>
      <c r="C10" s="16"/>
      <c r="D10" s="15"/>
      <c r="E10" s="15"/>
      <c r="F10" s="15"/>
      <c r="G10" s="66" t="s">
        <v>96</v>
      </c>
      <c r="H10" s="67">
        <v>40275</v>
      </c>
    </row>
    <row r="11" spans="1:8" ht="20.100000000000001" customHeight="1">
      <c r="A11" s="17"/>
      <c r="B11" s="4"/>
      <c r="C11" s="16"/>
      <c r="D11" s="15"/>
      <c r="E11" s="15"/>
      <c r="F11" s="15"/>
      <c r="G11" s="30" t="s">
        <v>25</v>
      </c>
      <c r="H11" s="29">
        <f>SUM(H8:H10)</f>
        <v>585248</v>
      </c>
    </row>
    <row r="12" spans="1:8" ht="20.100000000000001" customHeight="1">
      <c r="A12" s="17"/>
      <c r="B12" s="4"/>
      <c r="C12" s="16"/>
      <c r="D12" s="15"/>
      <c r="E12" s="15"/>
      <c r="F12" s="15"/>
      <c r="G12" s="32" t="s">
        <v>26</v>
      </c>
      <c r="H12" s="31"/>
    </row>
    <row r="13" spans="1:8" ht="27">
      <c r="A13" s="17"/>
      <c r="B13" s="4"/>
      <c r="C13" s="16"/>
      <c r="D13" s="15"/>
      <c r="E13" s="15"/>
      <c r="F13" s="15"/>
      <c r="G13" s="64" t="s">
        <v>92</v>
      </c>
      <c r="H13" s="33">
        <f>486*51*3+912</f>
        <v>75270</v>
      </c>
    </row>
    <row r="14" spans="1:8" ht="27">
      <c r="A14" s="17"/>
      <c r="B14" s="4"/>
      <c r="C14" s="16"/>
      <c r="D14" s="15"/>
      <c r="E14" s="15"/>
      <c r="F14" s="15"/>
      <c r="G14" s="64" t="s">
        <v>97</v>
      </c>
      <c r="H14" s="33">
        <f>43*51*3+31</f>
        <v>6610</v>
      </c>
    </row>
    <row r="15" spans="1:8" ht="27">
      <c r="A15" s="17"/>
      <c r="B15" s="4"/>
      <c r="C15" s="16"/>
      <c r="D15" s="15"/>
      <c r="E15" s="15"/>
      <c r="F15" s="15"/>
      <c r="G15" s="64" t="s">
        <v>93</v>
      </c>
      <c r="H15" s="33">
        <v>0</v>
      </c>
    </row>
    <row r="16" spans="1:8" ht="27">
      <c r="A16" s="17"/>
      <c r="B16" s="4"/>
      <c r="C16" s="16"/>
      <c r="D16" s="15"/>
      <c r="E16" s="15"/>
      <c r="F16" s="15"/>
      <c r="G16" s="64" t="s">
        <v>103</v>
      </c>
      <c r="H16" s="33">
        <f>80*125*2+5</f>
        <v>20005</v>
      </c>
    </row>
    <row r="17" spans="1:9" ht="27">
      <c r="A17" s="17"/>
      <c r="B17" s="4"/>
      <c r="C17" s="16"/>
      <c r="D17" s="15"/>
      <c r="E17" s="15"/>
      <c r="F17" s="15"/>
      <c r="G17" s="64" t="s">
        <v>102</v>
      </c>
      <c r="H17" s="33">
        <f>80*135*2+16</f>
        <v>21616</v>
      </c>
      <c r="I17" s="65">
        <f>SUM(H16:H17)</f>
        <v>41621</v>
      </c>
    </row>
    <row r="18" spans="1:9" ht="20.100000000000001" customHeight="1">
      <c r="A18" s="17"/>
      <c r="B18" s="4"/>
      <c r="C18" s="16"/>
      <c r="D18" s="15"/>
      <c r="E18" s="15"/>
      <c r="F18" s="15"/>
      <c r="G18" s="30" t="s">
        <v>25</v>
      </c>
      <c r="H18" s="29">
        <f>SUM(H13:H17)</f>
        <v>123501</v>
      </c>
    </row>
    <row r="19" spans="1:9" ht="20.100000000000001" customHeight="1">
      <c r="A19" s="25" t="s">
        <v>24</v>
      </c>
      <c r="B19" s="24"/>
      <c r="C19" s="23"/>
      <c r="D19" s="22">
        <f>SUM(D20,D23)</f>
        <v>0</v>
      </c>
      <c r="E19" s="22">
        <f>SUM(E20,E23)</f>
        <v>0</v>
      </c>
      <c r="F19" s="22">
        <f>SUM(F20,F23)</f>
        <v>0</v>
      </c>
      <c r="G19" s="22">
        <f>SUM(G20,G23)</f>
        <v>0</v>
      </c>
      <c r="H19" s="22">
        <f>SUM(H20,H23)</f>
        <v>0</v>
      </c>
    </row>
    <row r="20" spans="1:9" ht="20.100000000000001" customHeight="1">
      <c r="A20" s="17"/>
      <c r="B20" s="28" t="s">
        <v>24</v>
      </c>
      <c r="C20" s="27"/>
      <c r="D20" s="19">
        <f>SUM(D21:D22)</f>
        <v>0</v>
      </c>
      <c r="E20" s="19">
        <f>SUM(E21:E22)</f>
        <v>0</v>
      </c>
      <c r="F20" s="19">
        <f>SUM(F21:F22)</f>
        <v>0</v>
      </c>
      <c r="G20" s="19">
        <f>SUM(G21:G22)</f>
        <v>0</v>
      </c>
      <c r="H20" s="19">
        <f>+F20-G20</f>
        <v>0</v>
      </c>
    </row>
    <row r="21" spans="1:9" ht="49.5" customHeight="1">
      <c r="A21" s="17"/>
      <c r="B21" s="4"/>
      <c r="C21" s="26" t="s">
        <v>23</v>
      </c>
      <c r="D21" s="14"/>
      <c r="E21" s="14"/>
      <c r="F21" s="14"/>
      <c r="G21" s="14"/>
      <c r="H21" s="14"/>
    </row>
    <row r="22" spans="1:9" ht="30" customHeight="1">
      <c r="A22" s="17"/>
      <c r="B22" s="4"/>
      <c r="C22" s="16" t="s">
        <v>22</v>
      </c>
      <c r="D22" s="14"/>
      <c r="E22" s="14"/>
      <c r="F22" s="14"/>
      <c r="G22" s="14"/>
      <c r="H22" s="14"/>
    </row>
    <row r="23" spans="1:9" ht="20.100000000000001" customHeight="1">
      <c r="A23" s="17"/>
      <c r="B23" s="21" t="s">
        <v>21</v>
      </c>
      <c r="C23" s="20"/>
      <c r="D23" s="19">
        <f>SUM(D24)</f>
        <v>0</v>
      </c>
      <c r="E23" s="19">
        <f>SUM(E24)</f>
        <v>0</v>
      </c>
      <c r="F23" s="19">
        <f>SUM(F24)</f>
        <v>0</v>
      </c>
      <c r="G23" s="19">
        <f>SUM(G24)</f>
        <v>0</v>
      </c>
      <c r="H23" s="19">
        <f>+F23-G23</f>
        <v>0</v>
      </c>
    </row>
    <row r="24" spans="1:9" ht="20.100000000000001" customHeight="1">
      <c r="A24" s="17"/>
      <c r="B24" s="4"/>
      <c r="C24" s="18" t="s">
        <v>21</v>
      </c>
      <c r="D24" s="14"/>
      <c r="E24" s="14"/>
      <c r="F24" s="14"/>
      <c r="G24" s="14"/>
      <c r="H24" s="14"/>
    </row>
    <row r="25" spans="1:9" ht="20.100000000000001" customHeight="1">
      <c r="A25" s="25" t="s">
        <v>20</v>
      </c>
      <c r="B25" s="24"/>
      <c r="C25" s="23"/>
      <c r="D25" s="22">
        <f>SUM(D26,D28)</f>
        <v>0</v>
      </c>
      <c r="E25" s="22">
        <f>SUM(E26,E28)</f>
        <v>0</v>
      </c>
      <c r="F25" s="22">
        <f>SUM(F26,F28)</f>
        <v>0</v>
      </c>
      <c r="G25" s="22">
        <f>SUM(G26,G28)</f>
        <v>0</v>
      </c>
      <c r="H25" s="22">
        <f>SUM(H26,H28)</f>
        <v>0</v>
      </c>
    </row>
    <row r="26" spans="1:9" ht="20.100000000000001" customHeight="1">
      <c r="A26" s="17"/>
      <c r="B26" s="21" t="s">
        <v>20</v>
      </c>
      <c r="C26" s="20"/>
      <c r="D26" s="19">
        <f>SUM(D27:D27)</f>
        <v>0</v>
      </c>
      <c r="E26" s="19">
        <f>SUM(E27:E27)</f>
        <v>0</v>
      </c>
      <c r="F26" s="19">
        <f>SUM(F27:F27)</f>
        <v>0</v>
      </c>
      <c r="G26" s="19">
        <f>SUM(G27:G27)</f>
        <v>0</v>
      </c>
      <c r="H26" s="19">
        <f>SUM(H27:H27)</f>
        <v>0</v>
      </c>
    </row>
    <row r="27" spans="1:9" ht="20.100000000000001" customHeight="1">
      <c r="A27" s="17"/>
      <c r="B27" s="4"/>
      <c r="C27" s="16" t="s">
        <v>20</v>
      </c>
      <c r="D27" s="14"/>
      <c r="E27" s="14"/>
      <c r="F27" s="14"/>
      <c r="G27" s="14"/>
      <c r="H27" s="14"/>
    </row>
    <row r="28" spans="1:9" ht="20.100000000000001" customHeight="1">
      <c r="A28" s="17"/>
      <c r="B28" s="21" t="s">
        <v>19</v>
      </c>
      <c r="C28" s="20"/>
      <c r="D28" s="19">
        <f>SUM(D29:D29)</f>
        <v>0</v>
      </c>
      <c r="E28" s="19">
        <f>SUM(E29:E29)</f>
        <v>0</v>
      </c>
      <c r="F28" s="19">
        <f>SUM(F29:F29)</f>
        <v>0</v>
      </c>
      <c r="G28" s="19">
        <f>SUM(G29:G29)</f>
        <v>0</v>
      </c>
      <c r="H28" s="19">
        <f>SUM(H29:H29)</f>
        <v>0</v>
      </c>
    </row>
    <row r="29" spans="1:9" ht="20.100000000000001" customHeight="1">
      <c r="A29" s="17"/>
      <c r="B29" s="4"/>
      <c r="C29" s="18" t="s">
        <v>19</v>
      </c>
      <c r="D29" s="14"/>
      <c r="E29" s="14"/>
      <c r="F29" s="14"/>
      <c r="G29" s="14"/>
      <c r="H29" s="14"/>
    </row>
    <row r="30" spans="1:9" ht="20.100000000000001" customHeight="1">
      <c r="A30" s="25" t="s">
        <v>18</v>
      </c>
      <c r="B30" s="24"/>
      <c r="C30" s="23"/>
      <c r="D30" s="22">
        <f t="shared" ref="D30:G31" si="0">SUM(D31)</f>
        <v>0</v>
      </c>
      <c r="E30" s="22">
        <f t="shared" si="0"/>
        <v>0</v>
      </c>
      <c r="F30" s="22">
        <f t="shared" si="0"/>
        <v>0</v>
      </c>
      <c r="G30" s="22">
        <f t="shared" si="0"/>
        <v>0</v>
      </c>
      <c r="H30" s="22">
        <f>+F30-G30</f>
        <v>0</v>
      </c>
    </row>
    <row r="31" spans="1:9" ht="20.100000000000001" customHeight="1">
      <c r="A31" s="17"/>
      <c r="B31" s="21" t="s">
        <v>18</v>
      </c>
      <c r="C31" s="20"/>
      <c r="D31" s="19">
        <f t="shared" si="0"/>
        <v>0</v>
      </c>
      <c r="E31" s="19">
        <f t="shared" si="0"/>
        <v>0</v>
      </c>
      <c r="F31" s="19">
        <f t="shared" si="0"/>
        <v>0</v>
      </c>
      <c r="G31" s="19">
        <f t="shared" si="0"/>
        <v>0</v>
      </c>
      <c r="H31" s="19">
        <f>+F31-G31</f>
        <v>0</v>
      </c>
    </row>
    <row r="32" spans="1:9" ht="20.100000000000001" customHeight="1">
      <c r="A32" s="17"/>
      <c r="B32" s="4"/>
      <c r="C32" s="26" t="s">
        <v>18</v>
      </c>
      <c r="D32" s="14"/>
      <c r="E32" s="14"/>
      <c r="F32" s="14"/>
      <c r="G32" s="14"/>
      <c r="H32" s="14"/>
    </row>
    <row r="33" spans="1:8" ht="20.100000000000001" customHeight="1">
      <c r="A33" s="25" t="s">
        <v>17</v>
      </c>
      <c r="B33" s="24"/>
      <c r="C33" s="23"/>
      <c r="D33" s="22">
        <f>SUM(D34)</f>
        <v>0</v>
      </c>
      <c r="E33" s="22">
        <f>SUM(E34)</f>
        <v>0</v>
      </c>
      <c r="F33" s="22">
        <f>SUM(F34)</f>
        <v>0</v>
      </c>
      <c r="G33" s="22">
        <f>SUM(G34)</f>
        <v>0</v>
      </c>
      <c r="H33" s="22">
        <f>+F33-G33</f>
        <v>0</v>
      </c>
    </row>
    <row r="34" spans="1:8" ht="20.100000000000001" customHeight="1">
      <c r="A34" s="17"/>
      <c r="B34" s="21" t="s">
        <v>17</v>
      </c>
      <c r="C34" s="20"/>
      <c r="D34" s="19">
        <f>SUM(D35:D36)</f>
        <v>0</v>
      </c>
      <c r="E34" s="19">
        <f>SUM(E35:E36)</f>
        <v>0</v>
      </c>
      <c r="F34" s="19">
        <f>SUM(F35:F36)</f>
        <v>0</v>
      </c>
      <c r="G34" s="19">
        <f>SUM(G35:G36)</f>
        <v>0</v>
      </c>
      <c r="H34" s="19">
        <f>+F34-G34</f>
        <v>0</v>
      </c>
    </row>
    <row r="35" spans="1:8" ht="20.100000000000001" customHeight="1">
      <c r="A35" s="17"/>
      <c r="B35" s="4"/>
      <c r="C35" s="26" t="s">
        <v>16</v>
      </c>
      <c r="D35" s="14"/>
      <c r="E35" s="14"/>
      <c r="F35" s="14"/>
      <c r="G35" s="14"/>
      <c r="H35" s="14"/>
    </row>
    <row r="36" spans="1:8" ht="20.100000000000001" customHeight="1">
      <c r="A36" s="17"/>
      <c r="B36" s="4"/>
      <c r="C36" s="16" t="s">
        <v>15</v>
      </c>
      <c r="D36" s="14"/>
      <c r="E36" s="14"/>
      <c r="F36" s="14"/>
      <c r="G36" s="14"/>
      <c r="H36" s="14"/>
    </row>
    <row r="37" spans="1:8" ht="20.100000000000001" customHeight="1">
      <c r="A37" s="25" t="s">
        <v>14</v>
      </c>
      <c r="B37" s="24"/>
      <c r="C37" s="23"/>
      <c r="D37" s="22">
        <f>SUM(D38,D40,D42)</f>
        <v>308778</v>
      </c>
      <c r="E37" s="22">
        <f>SUM(E38,E40,E42)</f>
        <v>0</v>
      </c>
      <c r="F37" s="22">
        <f>SUM(F38,F40,F42)</f>
        <v>308778</v>
      </c>
      <c r="G37" s="22">
        <f>SUM(G38,G40,G42)</f>
        <v>0</v>
      </c>
      <c r="H37" s="22">
        <f>+F37-G37</f>
        <v>308778</v>
      </c>
    </row>
    <row r="38" spans="1:8" ht="20.100000000000001" customHeight="1">
      <c r="A38" s="17"/>
      <c r="B38" s="21" t="s">
        <v>13</v>
      </c>
      <c r="C38" s="20"/>
      <c r="D38" s="19">
        <f>SUM(D39)</f>
        <v>0</v>
      </c>
      <c r="E38" s="19">
        <f>SUM(E39)</f>
        <v>0</v>
      </c>
      <c r="F38" s="19">
        <f>SUM(F39)</f>
        <v>0</v>
      </c>
      <c r="G38" s="19">
        <f>SUM(G39)</f>
        <v>0</v>
      </c>
      <c r="H38" s="19">
        <f>+F38-G38</f>
        <v>0</v>
      </c>
    </row>
    <row r="39" spans="1:8" ht="20.100000000000001" customHeight="1">
      <c r="A39" s="17"/>
      <c r="B39" s="4"/>
      <c r="C39" s="26" t="s">
        <v>13</v>
      </c>
      <c r="D39" s="14"/>
      <c r="E39" s="14"/>
      <c r="F39" s="14"/>
      <c r="G39" s="14"/>
      <c r="H39" s="14"/>
    </row>
    <row r="40" spans="1:8" ht="20.100000000000001" customHeight="1">
      <c r="A40" s="17"/>
      <c r="B40" s="21" t="s">
        <v>12</v>
      </c>
      <c r="C40" s="20"/>
      <c r="D40" s="19">
        <f>SUM(D41)</f>
        <v>0</v>
      </c>
      <c r="E40" s="19">
        <f>SUM(E41)</f>
        <v>0</v>
      </c>
      <c r="F40" s="19">
        <f>SUM(F41)</f>
        <v>0</v>
      </c>
      <c r="G40" s="19">
        <f>SUM(G41)</f>
        <v>0</v>
      </c>
      <c r="H40" s="19">
        <f>+F40-G40</f>
        <v>0</v>
      </c>
    </row>
    <row r="41" spans="1:8" ht="20.100000000000001" customHeight="1">
      <c r="A41" s="17"/>
      <c r="B41" s="4"/>
      <c r="C41" s="16" t="s">
        <v>11</v>
      </c>
      <c r="D41" s="14"/>
      <c r="E41" s="14"/>
      <c r="F41" s="14"/>
      <c r="G41" s="14"/>
      <c r="H41" s="14"/>
    </row>
    <row r="42" spans="1:8" ht="20.100000000000001" customHeight="1">
      <c r="A42" s="17"/>
      <c r="B42" s="21" t="s">
        <v>10</v>
      </c>
      <c r="C42" s="20"/>
      <c r="D42" s="19">
        <f>SUM(D43:D44)</f>
        <v>308778</v>
      </c>
      <c r="E42" s="19">
        <f>SUM(E43:E44)</f>
        <v>0</v>
      </c>
      <c r="F42" s="19">
        <f>D42-E42</f>
        <v>308778</v>
      </c>
      <c r="G42" s="19">
        <f>SUM(G43:G44)</f>
        <v>0</v>
      </c>
      <c r="H42" s="19">
        <f>SUM(H43:H44)</f>
        <v>308778</v>
      </c>
    </row>
    <row r="43" spans="1:8" ht="20.100000000000001" customHeight="1">
      <c r="A43" s="17"/>
      <c r="B43" s="4"/>
      <c r="C43" s="16" t="s">
        <v>9</v>
      </c>
      <c r="D43" s="14"/>
      <c r="E43" s="14"/>
      <c r="F43" s="14"/>
      <c r="G43" s="14"/>
      <c r="H43" s="14"/>
    </row>
    <row r="44" spans="1:8" ht="20.100000000000001" customHeight="1">
      <c r="A44" s="17"/>
      <c r="B44" s="4"/>
      <c r="C44" s="16" t="s">
        <v>8</v>
      </c>
      <c r="D44" s="14">
        <v>308778</v>
      </c>
      <c r="E44" s="14"/>
      <c r="F44" s="14"/>
      <c r="G44" s="14" t="s">
        <v>98</v>
      </c>
      <c r="H44" s="68">
        <v>308778</v>
      </c>
    </row>
    <row r="45" spans="1:8" ht="20.100000000000001" customHeight="1">
      <c r="A45" s="25" t="s">
        <v>7</v>
      </c>
      <c r="B45" s="24"/>
      <c r="C45" s="23"/>
      <c r="D45" s="22">
        <f>SUM(D46,D48)</f>
        <v>0</v>
      </c>
      <c r="E45" s="22">
        <f>SUM(E46,E48)</f>
        <v>0</v>
      </c>
      <c r="F45" s="22">
        <f>SUM(F46,F48)</f>
        <v>0</v>
      </c>
      <c r="G45" s="22">
        <f>SUM(G46,G48)</f>
        <v>0</v>
      </c>
      <c r="H45" s="22">
        <f>SUM(H46,H48)</f>
        <v>0</v>
      </c>
    </row>
    <row r="46" spans="1:8" ht="20.100000000000001" customHeight="1">
      <c r="A46" s="17"/>
      <c r="B46" s="21" t="s">
        <v>6</v>
      </c>
      <c r="C46" s="20"/>
      <c r="D46" s="19">
        <f>SUM(D47)</f>
        <v>0</v>
      </c>
      <c r="E46" s="19">
        <f>SUM(E47)</f>
        <v>0</v>
      </c>
      <c r="F46" s="19">
        <f>SUM(F47)</f>
        <v>0</v>
      </c>
      <c r="G46" s="19">
        <f>SUM(G47)</f>
        <v>0</v>
      </c>
      <c r="H46" s="19">
        <f>+F46-G46</f>
        <v>0</v>
      </c>
    </row>
    <row r="47" spans="1:8" ht="20.100000000000001" customHeight="1">
      <c r="A47" s="17"/>
      <c r="B47" s="4"/>
      <c r="C47" s="26" t="s">
        <v>6</v>
      </c>
      <c r="D47" s="14"/>
      <c r="E47" s="14"/>
      <c r="F47" s="14"/>
      <c r="G47" s="14"/>
      <c r="H47" s="14"/>
    </row>
    <row r="48" spans="1:8" ht="20.100000000000001" customHeight="1">
      <c r="A48" s="17"/>
      <c r="B48" s="21" t="s">
        <v>5</v>
      </c>
      <c r="C48" s="20"/>
      <c r="D48" s="19">
        <f>SUM(D49)</f>
        <v>0</v>
      </c>
      <c r="E48" s="19">
        <f>SUM(E49)</f>
        <v>0</v>
      </c>
      <c r="F48" s="19">
        <f>SUM(F49)</f>
        <v>0</v>
      </c>
      <c r="G48" s="19">
        <f>SUM(G49)</f>
        <v>0</v>
      </c>
      <c r="H48" s="19">
        <f>+F48-G48</f>
        <v>0</v>
      </c>
    </row>
    <row r="49" spans="1:8" ht="20.100000000000001" customHeight="1">
      <c r="A49" s="17"/>
      <c r="B49" s="4"/>
      <c r="C49" s="16" t="s">
        <v>5</v>
      </c>
      <c r="D49" s="14"/>
      <c r="E49" s="14"/>
      <c r="F49" s="14"/>
      <c r="G49" s="14"/>
      <c r="H49" s="14"/>
    </row>
    <row r="50" spans="1:8" ht="20.100000000000001" customHeight="1">
      <c r="A50" s="25" t="s">
        <v>4</v>
      </c>
      <c r="B50" s="24"/>
      <c r="C50" s="23"/>
      <c r="D50" s="22">
        <f>SUM(D51)</f>
        <v>122509</v>
      </c>
      <c r="E50" s="22">
        <f>SUM(E51)</f>
        <v>122509</v>
      </c>
      <c r="F50" s="22">
        <f>D50-E50</f>
        <v>0</v>
      </c>
      <c r="G50" s="22">
        <f>SUM(G51)</f>
        <v>0</v>
      </c>
      <c r="H50" s="22">
        <f>+F50-G50</f>
        <v>0</v>
      </c>
    </row>
    <row r="51" spans="1:8" ht="20.100000000000001" customHeight="1">
      <c r="A51" s="17"/>
      <c r="B51" s="21" t="s">
        <v>3</v>
      </c>
      <c r="C51" s="20"/>
      <c r="D51" s="19">
        <f>SUM(D52:D53)</f>
        <v>122509</v>
      </c>
      <c r="E51" s="19">
        <f>SUM(E52:E53)</f>
        <v>122509</v>
      </c>
      <c r="F51" s="19">
        <f>D51-E51</f>
        <v>0</v>
      </c>
      <c r="G51" s="19">
        <f>SUM(G52:G53)</f>
        <v>0</v>
      </c>
      <c r="H51" s="19">
        <f>+F51-G51</f>
        <v>0</v>
      </c>
    </row>
    <row r="52" spans="1:8" ht="30" customHeight="1">
      <c r="A52" s="17"/>
      <c r="B52" s="4"/>
      <c r="C52" s="18" t="s">
        <v>2</v>
      </c>
      <c r="D52" s="14"/>
      <c r="E52" s="14"/>
      <c r="F52" s="14"/>
      <c r="G52" s="14"/>
      <c r="H52" s="14"/>
    </row>
    <row r="53" spans="1:8" ht="20.100000000000001" customHeight="1">
      <c r="A53" s="17"/>
      <c r="B53" s="4"/>
      <c r="C53" s="16" t="s">
        <v>1</v>
      </c>
      <c r="D53" s="14">
        <v>122509</v>
      </c>
      <c r="E53" s="14">
        <v>122509</v>
      </c>
      <c r="F53" s="15">
        <f>D53-E53</f>
        <v>0</v>
      </c>
      <c r="G53" s="14" t="s">
        <v>95</v>
      </c>
      <c r="H53" s="14">
        <v>122509</v>
      </c>
    </row>
    <row r="54" spans="1:8" ht="20.100000000000001" customHeight="1">
      <c r="A54" s="13" t="s">
        <v>0</v>
      </c>
      <c r="B54" s="12"/>
      <c r="C54" s="11"/>
      <c r="D54" s="10">
        <f>SUM(D5,D19,D25,D30,D33,D37,D45,D50)</f>
        <v>1140036</v>
      </c>
      <c r="E54" s="10">
        <f>SUM(E5,E19,E25,E30,E33,E37,E45,E50)</f>
        <v>992374</v>
      </c>
      <c r="F54" s="10">
        <f>SUM(F5,F19,F25,F30,F33,F37,F45,F50)</f>
        <v>147662</v>
      </c>
      <c r="G54" s="9"/>
      <c r="H54" s="9"/>
    </row>
    <row r="55" spans="1:8" s="6" customFormat="1" ht="20.100000000000001" customHeight="1">
      <c r="A55" s="8"/>
      <c r="B55" s="8"/>
      <c r="C55" s="8"/>
      <c r="D55" s="7"/>
      <c r="E55" s="7"/>
      <c r="F55" s="7"/>
      <c r="G55" s="7"/>
      <c r="H55" s="7"/>
    </row>
    <row r="56" spans="1:8" ht="20.100000000000001" customHeight="1">
      <c r="A56" s="5"/>
      <c r="B56" s="5"/>
      <c r="C56" s="4"/>
      <c r="D56" s="3"/>
      <c r="E56" s="3"/>
      <c r="F56" s="3"/>
      <c r="G56" s="3"/>
      <c r="H56" s="3"/>
    </row>
    <row r="57" spans="1:8" ht="20.100000000000001" customHeight="1">
      <c r="A57" s="5"/>
      <c r="B57" s="5"/>
      <c r="C57" s="4"/>
      <c r="D57" s="3"/>
      <c r="E57" s="3"/>
      <c r="F57" s="3"/>
      <c r="G57" s="3"/>
      <c r="H57" s="3"/>
    </row>
  </sheetData>
  <mergeCells count="5">
    <mergeCell ref="A1:H1"/>
    <mergeCell ref="D3:D4"/>
    <mergeCell ref="E3:E4"/>
    <mergeCell ref="F3:F4"/>
    <mergeCell ref="G3:H4"/>
  </mergeCells>
  <phoneticPr fontId="3" type="noConversion"/>
  <pageMargins left="0.39370078740157483" right="0.39370078740157483" top="0.74803149606299213" bottom="0.74803149606299213" header="0.31496062992125984" footer="0.31496062992125984"/>
  <pageSetup paperSize="9" scale="82" fitToHeight="0" orientation="portrait" r:id="rId1"/>
  <headerFooter>
    <oddFooter>&amp;A&amp;R&amp;P페이지</oddFooter>
  </headerFooter>
  <rowBreaks count="1" manualBreakCount="1"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9"/>
  <sheetViews>
    <sheetView showGridLines="0" view="pageBreakPreview" zoomScaleNormal="100" zoomScaleSheetLayoutView="100" workbookViewId="0">
      <pane ySplit="4" topLeftCell="A92" activePane="bottomLeft" state="frozen"/>
      <selection pane="bottomLeft" activeCell="K94" sqref="K94"/>
    </sheetView>
  </sheetViews>
  <sheetFormatPr defaultRowHeight="16.5"/>
  <cols>
    <col min="1" max="2" width="2.625" customWidth="1"/>
    <col min="3" max="3" width="13.875" bestFit="1" customWidth="1"/>
    <col min="4" max="4" width="13.125" bestFit="1" customWidth="1"/>
    <col min="5" max="6" width="11.625" bestFit="1" customWidth="1"/>
    <col min="7" max="7" width="41.25" customWidth="1"/>
    <col min="8" max="8" width="11.625" bestFit="1" customWidth="1"/>
    <col min="10" max="10" width="9.625" bestFit="1" customWidth="1"/>
  </cols>
  <sheetData>
    <row r="1" spans="1:8" s="1" customFormat="1" ht="36" customHeight="1">
      <c r="A1" s="86" t="s">
        <v>99</v>
      </c>
      <c r="B1" s="86"/>
      <c r="C1" s="86"/>
      <c r="D1" s="86"/>
      <c r="E1" s="86"/>
      <c r="F1" s="86"/>
      <c r="G1" s="86"/>
      <c r="H1" s="86"/>
    </row>
    <row r="2" spans="1:8" s="37" customFormat="1" ht="21" customHeight="1">
      <c r="A2" s="40"/>
      <c r="B2" s="38"/>
      <c r="C2" s="40"/>
      <c r="D2" s="38"/>
      <c r="E2" s="38"/>
      <c r="F2" s="38"/>
      <c r="G2" s="39"/>
      <c r="H2" s="38"/>
    </row>
    <row r="3" spans="1:8" s="1" customFormat="1" ht="20.100000000000001" customHeight="1">
      <c r="A3" s="36" t="s">
        <v>35</v>
      </c>
      <c r="B3" s="36"/>
      <c r="C3" s="36"/>
      <c r="D3" s="80" t="s">
        <v>135</v>
      </c>
      <c r="E3" s="80" t="s">
        <v>136</v>
      </c>
      <c r="F3" s="80" t="s">
        <v>34</v>
      </c>
      <c r="G3" s="82" t="s">
        <v>88</v>
      </c>
      <c r="H3" s="87"/>
    </row>
    <row r="4" spans="1:8" s="1" customFormat="1" ht="20.100000000000001" customHeight="1">
      <c r="A4" s="36" t="s">
        <v>32</v>
      </c>
      <c r="B4" s="36" t="s">
        <v>31</v>
      </c>
      <c r="C4" s="36" t="s">
        <v>30</v>
      </c>
      <c r="D4" s="81"/>
      <c r="E4" s="81"/>
      <c r="F4" s="81"/>
      <c r="G4" s="88"/>
      <c r="H4" s="89"/>
    </row>
    <row r="5" spans="1:8" s="1" customFormat="1" ht="20.100000000000001" customHeight="1">
      <c r="A5" s="25" t="s">
        <v>87</v>
      </c>
      <c r="B5" s="24"/>
      <c r="C5" s="23"/>
      <c r="D5" s="35">
        <f>SUM(D6)</f>
        <v>92347</v>
      </c>
      <c r="E5" s="35">
        <f>SUM(E6)</f>
        <v>112169</v>
      </c>
      <c r="F5" s="35">
        <f>SUM(F6)</f>
        <v>-19822</v>
      </c>
      <c r="G5" s="22"/>
      <c r="H5" s="35"/>
    </row>
    <row r="6" spans="1:8" s="1" customFormat="1" ht="20.100000000000001" customHeight="1">
      <c r="A6" s="17"/>
      <c r="B6" s="28" t="s">
        <v>86</v>
      </c>
      <c r="C6" s="27"/>
      <c r="D6" s="34">
        <f>SUM(D7:D7)</f>
        <v>92347</v>
      </c>
      <c r="E6" s="34">
        <f>SUM(E7:E7)</f>
        <v>112169</v>
      </c>
      <c r="F6" s="34">
        <f>SUM(F7:F7)</f>
        <v>-19822</v>
      </c>
      <c r="G6" s="19"/>
      <c r="H6" s="34"/>
    </row>
    <row r="7" spans="1:8" s="1" customFormat="1" ht="20.100000000000001" customHeight="1">
      <c r="A7" s="17"/>
      <c r="B7" s="4"/>
      <c r="C7" s="47" t="s">
        <v>86</v>
      </c>
      <c r="D7" s="57">
        <f>H25+H44</f>
        <v>92347</v>
      </c>
      <c r="E7" s="57">
        <v>112169</v>
      </c>
      <c r="F7" s="57">
        <f>D7-E7</f>
        <v>-19822</v>
      </c>
      <c r="G7" s="32" t="s">
        <v>85</v>
      </c>
      <c r="H7" s="46"/>
    </row>
    <row r="8" spans="1:8" s="1" customFormat="1" ht="27">
      <c r="A8" s="17"/>
      <c r="B8" s="4"/>
      <c r="C8" s="55"/>
      <c r="D8" s="54"/>
      <c r="E8" s="54"/>
      <c r="F8" s="54"/>
      <c r="G8" s="69" t="s">
        <v>127</v>
      </c>
      <c r="H8" s="50">
        <v>2500</v>
      </c>
    </row>
    <row r="9" spans="1:8" s="1" customFormat="1" ht="20.100000000000001" customHeight="1">
      <c r="A9" s="17"/>
      <c r="B9" s="4"/>
      <c r="C9" s="55"/>
      <c r="D9" s="54"/>
      <c r="E9" s="54"/>
      <c r="F9" s="54"/>
      <c r="G9" s="52" t="s">
        <v>84</v>
      </c>
      <c r="H9" s="46">
        <f>600*2</f>
        <v>1200</v>
      </c>
    </row>
    <row r="10" spans="1:8" s="1" customFormat="1" ht="27">
      <c r="A10" s="17"/>
      <c r="B10" s="4"/>
      <c r="C10" s="55"/>
      <c r="D10" s="54"/>
      <c r="E10" s="54"/>
      <c r="F10" s="54"/>
      <c r="G10" s="69" t="s">
        <v>128</v>
      </c>
      <c r="H10" s="50">
        <v>3500</v>
      </c>
    </row>
    <row r="11" spans="1:8" s="1" customFormat="1" ht="20.100000000000001" customHeight="1">
      <c r="A11" s="17"/>
      <c r="B11" s="4"/>
      <c r="C11" s="55"/>
      <c r="D11" s="54"/>
      <c r="E11" s="54"/>
      <c r="F11" s="54"/>
      <c r="G11" s="69" t="s">
        <v>124</v>
      </c>
      <c r="H11" s="50">
        <v>2000</v>
      </c>
    </row>
    <row r="12" spans="1:8" s="1" customFormat="1" ht="27">
      <c r="A12" s="17"/>
      <c r="B12" s="4"/>
      <c r="C12" s="55"/>
      <c r="D12" s="54"/>
      <c r="E12" s="54"/>
      <c r="F12" s="54"/>
      <c r="G12" s="69" t="s">
        <v>133</v>
      </c>
      <c r="H12" s="50">
        <v>1500</v>
      </c>
    </row>
    <row r="13" spans="1:8" s="1" customFormat="1" ht="27">
      <c r="A13" s="17"/>
      <c r="B13" s="4"/>
      <c r="C13" s="55"/>
      <c r="D13" s="54"/>
      <c r="E13" s="54"/>
      <c r="F13" s="54"/>
      <c r="G13" s="69" t="s">
        <v>104</v>
      </c>
      <c r="H13" s="50">
        <v>1400</v>
      </c>
    </row>
    <row r="14" spans="1:8" s="1" customFormat="1" ht="20.100000000000001" customHeight="1">
      <c r="A14" s="17"/>
      <c r="B14" s="4"/>
      <c r="C14" s="55"/>
      <c r="D14" s="54"/>
      <c r="E14" s="54"/>
      <c r="F14" s="54"/>
      <c r="G14" s="52" t="s">
        <v>105</v>
      </c>
      <c r="H14" s="46">
        <f>100*17*2</f>
        <v>3400</v>
      </c>
    </row>
    <row r="15" spans="1:8" s="1" customFormat="1" ht="27">
      <c r="A15" s="17"/>
      <c r="B15" s="4"/>
      <c r="C15" s="55"/>
      <c r="D15" s="54"/>
      <c r="E15" s="54"/>
      <c r="F15" s="54"/>
      <c r="G15" s="69" t="s">
        <v>106</v>
      </c>
      <c r="H15" s="50">
        <f>20*50</f>
        <v>1000</v>
      </c>
    </row>
    <row r="16" spans="1:8" s="1" customFormat="1" ht="27">
      <c r="A16" s="17"/>
      <c r="B16" s="4"/>
      <c r="C16" s="55"/>
      <c r="D16" s="54"/>
      <c r="E16" s="54"/>
      <c r="F16" s="54"/>
      <c r="G16" s="69" t="s">
        <v>107</v>
      </c>
      <c r="H16" s="50">
        <f>15*130</f>
        <v>1950</v>
      </c>
    </row>
    <row r="17" spans="1:8" s="1" customFormat="1" ht="27">
      <c r="A17" s="17"/>
      <c r="B17" s="4"/>
      <c r="C17" s="55"/>
      <c r="D17" s="54"/>
      <c r="E17" s="54"/>
      <c r="F17" s="54"/>
      <c r="G17" s="69" t="s">
        <v>108</v>
      </c>
      <c r="H17" s="50">
        <v>0</v>
      </c>
    </row>
    <row r="18" spans="1:8" s="1" customFormat="1" ht="27">
      <c r="A18" s="17"/>
      <c r="B18" s="4"/>
      <c r="C18" s="55"/>
      <c r="D18" s="54"/>
      <c r="E18" s="54"/>
      <c r="F18" s="54"/>
      <c r="G18" s="69" t="s">
        <v>109</v>
      </c>
      <c r="H18" s="50">
        <v>1500</v>
      </c>
    </row>
    <row r="19" spans="1:8" s="1" customFormat="1" ht="20.100000000000001" customHeight="1">
      <c r="A19" s="17"/>
      <c r="B19" s="4"/>
      <c r="C19" s="55"/>
      <c r="D19" s="54"/>
      <c r="E19" s="54"/>
      <c r="F19" s="54"/>
      <c r="G19" s="69" t="s">
        <v>134</v>
      </c>
      <c r="H19" s="78">
        <v>500</v>
      </c>
    </row>
    <row r="20" spans="1:8" s="1" customFormat="1" ht="20.100000000000001" customHeight="1">
      <c r="A20" s="17"/>
      <c r="B20" s="4"/>
      <c r="C20" s="55"/>
      <c r="D20" s="54"/>
      <c r="E20" s="54"/>
      <c r="F20" s="54"/>
      <c r="G20" s="52" t="s">
        <v>83</v>
      </c>
      <c r="H20" s="46">
        <v>500</v>
      </c>
    </row>
    <row r="21" spans="1:8" s="1" customFormat="1" ht="20.100000000000001" customHeight="1">
      <c r="A21" s="17"/>
      <c r="B21" s="4"/>
      <c r="C21" s="55"/>
      <c r="D21" s="54"/>
      <c r="E21" s="54"/>
      <c r="F21" s="54"/>
      <c r="G21" s="52" t="s">
        <v>82</v>
      </c>
      <c r="H21" s="46">
        <f>20*17*10</f>
        <v>3400</v>
      </c>
    </row>
    <row r="22" spans="1:8" s="1" customFormat="1" ht="27">
      <c r="A22" s="17"/>
      <c r="B22" s="4"/>
      <c r="C22" s="55"/>
      <c r="D22" s="54"/>
      <c r="E22" s="54"/>
      <c r="F22" s="54"/>
      <c r="G22" s="69" t="s">
        <v>110</v>
      </c>
      <c r="H22" s="50">
        <v>500</v>
      </c>
    </row>
    <row r="23" spans="1:8" s="1" customFormat="1" ht="27">
      <c r="A23" s="17"/>
      <c r="B23" s="4"/>
      <c r="C23" s="55"/>
      <c r="D23" s="54"/>
      <c r="E23" s="54"/>
      <c r="F23" s="54"/>
      <c r="G23" s="73" t="s">
        <v>111</v>
      </c>
      <c r="H23" s="50">
        <v>3000</v>
      </c>
    </row>
    <row r="24" spans="1:8" s="1" customFormat="1" ht="27">
      <c r="A24" s="17"/>
      <c r="B24" s="4"/>
      <c r="C24" s="55"/>
      <c r="D24" s="54"/>
      <c r="E24" s="54"/>
      <c r="F24" s="54"/>
      <c r="G24" s="73" t="s">
        <v>112</v>
      </c>
      <c r="H24" s="50">
        <v>2000</v>
      </c>
    </row>
    <row r="25" spans="1:8" s="1" customFormat="1" ht="20.100000000000001" customHeight="1">
      <c r="A25" s="17"/>
      <c r="B25" s="4"/>
      <c r="C25" s="55"/>
      <c r="D25" s="54"/>
      <c r="E25" s="54"/>
      <c r="F25" s="54"/>
      <c r="G25" s="30" t="s">
        <v>25</v>
      </c>
      <c r="H25" s="29">
        <f>SUM(H8:H24)</f>
        <v>29850</v>
      </c>
    </row>
    <row r="26" spans="1:8" s="1" customFormat="1" ht="20.100000000000001" customHeight="1">
      <c r="A26" s="17"/>
      <c r="B26" s="4"/>
      <c r="C26" s="55"/>
      <c r="D26" s="54"/>
      <c r="E26" s="54"/>
      <c r="F26" s="54"/>
      <c r="G26" s="32" t="s">
        <v>81</v>
      </c>
      <c r="H26" s="46"/>
    </row>
    <row r="27" spans="1:8" s="1" customFormat="1" ht="27">
      <c r="A27" s="17"/>
      <c r="B27" s="4"/>
      <c r="C27" s="55"/>
      <c r="D27" s="54"/>
      <c r="E27" s="54"/>
      <c r="F27" s="54"/>
      <c r="G27" s="69" t="s">
        <v>100</v>
      </c>
      <c r="H27" s="70">
        <v>0</v>
      </c>
    </row>
    <row r="28" spans="1:8" s="1" customFormat="1" ht="20.100000000000001" customHeight="1">
      <c r="A28" s="17"/>
      <c r="B28" s="4"/>
      <c r="C28" s="55"/>
      <c r="D28" s="54"/>
      <c r="E28" s="54"/>
      <c r="F28" s="54"/>
      <c r="G28" s="52" t="s">
        <v>80</v>
      </c>
      <c r="H28" s="48">
        <f>500*4</f>
        <v>2000</v>
      </c>
    </row>
    <row r="29" spans="1:8" s="1" customFormat="1" ht="20.100000000000001" customHeight="1">
      <c r="A29" s="17"/>
      <c r="B29" s="4"/>
      <c r="C29" s="55"/>
      <c r="D29" s="54"/>
      <c r="E29" s="54"/>
      <c r="F29" s="54"/>
      <c r="G29" s="52" t="s">
        <v>79</v>
      </c>
      <c r="H29" s="48">
        <f>500*4</f>
        <v>2000</v>
      </c>
    </row>
    <row r="30" spans="1:8" s="1" customFormat="1" ht="27">
      <c r="A30" s="17"/>
      <c r="B30" s="4"/>
      <c r="C30" s="55"/>
      <c r="D30" s="54"/>
      <c r="E30" s="54"/>
      <c r="F30" s="54"/>
      <c r="G30" s="69" t="s">
        <v>137</v>
      </c>
      <c r="H30" s="70">
        <f>4147</f>
        <v>4147</v>
      </c>
    </row>
    <row r="31" spans="1:8" s="1" customFormat="1" ht="27">
      <c r="A31" s="17"/>
      <c r="B31" s="4"/>
      <c r="C31" s="55"/>
      <c r="D31" s="54"/>
      <c r="E31" s="54"/>
      <c r="F31" s="54"/>
      <c r="G31" s="69" t="s">
        <v>101</v>
      </c>
      <c r="H31" s="70">
        <v>0</v>
      </c>
    </row>
    <row r="32" spans="1:8" s="1" customFormat="1" ht="27">
      <c r="A32" s="17"/>
      <c r="B32" s="4"/>
      <c r="C32" s="55"/>
      <c r="D32" s="54"/>
      <c r="E32" s="54"/>
      <c r="F32" s="54"/>
      <c r="G32" s="69" t="s">
        <v>113</v>
      </c>
      <c r="H32" s="70">
        <f>35*8</f>
        <v>280</v>
      </c>
    </row>
    <row r="33" spans="1:10" s="1" customFormat="1" ht="27">
      <c r="A33" s="17"/>
      <c r="B33" s="4"/>
      <c r="C33" s="55"/>
      <c r="D33" s="54"/>
      <c r="E33" s="54"/>
      <c r="F33" s="54"/>
      <c r="G33" s="69" t="s">
        <v>114</v>
      </c>
      <c r="H33" s="70">
        <f>35*5</f>
        <v>175</v>
      </c>
    </row>
    <row r="34" spans="1:10" s="1" customFormat="1" ht="27">
      <c r="A34" s="17"/>
      <c r="B34" s="4"/>
      <c r="C34" s="55"/>
      <c r="D34" s="54"/>
      <c r="E34" s="54"/>
      <c r="F34" s="54"/>
      <c r="G34" s="69" t="s">
        <v>115</v>
      </c>
      <c r="H34" s="70">
        <f>10*5*4</f>
        <v>200</v>
      </c>
    </row>
    <row r="35" spans="1:10" s="1" customFormat="1" ht="20.100000000000001" customHeight="1">
      <c r="A35" s="17"/>
      <c r="B35" s="4"/>
      <c r="C35" s="55"/>
      <c r="D35" s="54"/>
      <c r="E35" s="54"/>
      <c r="F35" s="54"/>
      <c r="G35" s="52" t="s">
        <v>78</v>
      </c>
      <c r="H35" s="48">
        <v>400</v>
      </c>
    </row>
    <row r="36" spans="1:10" s="1" customFormat="1" ht="20.100000000000001" customHeight="1">
      <c r="A36" s="17"/>
      <c r="B36" s="4"/>
      <c r="C36" s="55"/>
      <c r="D36" s="54"/>
      <c r="E36" s="54"/>
      <c r="F36" s="54"/>
      <c r="G36" s="52" t="s">
        <v>77</v>
      </c>
      <c r="H36" s="48">
        <v>800</v>
      </c>
    </row>
    <row r="37" spans="1:10" s="1" customFormat="1" ht="27">
      <c r="A37" s="17"/>
      <c r="B37" s="4"/>
      <c r="C37" s="55"/>
      <c r="D37" s="54"/>
      <c r="E37" s="54"/>
      <c r="F37" s="54"/>
      <c r="G37" s="69" t="s">
        <v>122</v>
      </c>
      <c r="H37" s="70">
        <v>0</v>
      </c>
    </row>
    <row r="38" spans="1:10" s="1" customFormat="1" ht="27">
      <c r="A38" s="17"/>
      <c r="B38" s="4"/>
      <c r="C38" s="55"/>
      <c r="D38" s="54"/>
      <c r="E38" s="54"/>
      <c r="F38" s="54"/>
      <c r="G38" s="69" t="s">
        <v>116</v>
      </c>
      <c r="H38" s="70">
        <v>3000</v>
      </c>
    </row>
    <row r="39" spans="1:10" s="1" customFormat="1" ht="27">
      <c r="A39" s="17"/>
      <c r="B39" s="4"/>
      <c r="C39" s="55"/>
      <c r="D39" s="54"/>
      <c r="E39" s="54"/>
      <c r="F39" s="54"/>
      <c r="G39" s="69" t="s">
        <v>120</v>
      </c>
      <c r="H39" s="70">
        <v>4000</v>
      </c>
    </row>
    <row r="40" spans="1:10" s="1" customFormat="1" ht="27">
      <c r="A40" s="17"/>
      <c r="B40" s="4"/>
      <c r="C40" s="55"/>
      <c r="D40" s="54"/>
      <c r="E40" s="54"/>
      <c r="F40" s="54"/>
      <c r="G40" s="69" t="s">
        <v>118</v>
      </c>
      <c r="H40" s="70">
        <v>1000</v>
      </c>
    </row>
    <row r="41" spans="1:10" s="1" customFormat="1" ht="27">
      <c r="A41" s="17"/>
      <c r="B41" s="4"/>
      <c r="C41" s="55"/>
      <c r="D41" s="54"/>
      <c r="E41" s="54"/>
      <c r="F41" s="54"/>
      <c r="G41" s="69" t="s">
        <v>119</v>
      </c>
      <c r="H41" s="70">
        <f>100*5*4</f>
        <v>2000</v>
      </c>
    </row>
    <row r="42" spans="1:10" s="1" customFormat="1" ht="27">
      <c r="A42" s="17"/>
      <c r="B42" s="4"/>
      <c r="C42" s="55"/>
      <c r="D42" s="54"/>
      <c r="E42" s="54"/>
      <c r="F42" s="54"/>
      <c r="G42" s="69" t="s">
        <v>121</v>
      </c>
      <c r="H42" s="70">
        <v>874</v>
      </c>
      <c r="I42" s="65"/>
      <c r="J42" s="65"/>
    </row>
    <row r="43" spans="1:10" s="1" customFormat="1" ht="27">
      <c r="A43" s="17"/>
      <c r="B43" s="4"/>
      <c r="C43" s="55"/>
      <c r="D43" s="54"/>
      <c r="E43" s="54"/>
      <c r="F43" s="54"/>
      <c r="G43" s="69" t="s">
        <v>117</v>
      </c>
      <c r="H43" s="70">
        <f>20810.5*2</f>
        <v>41621</v>
      </c>
    </row>
    <row r="44" spans="1:10" s="1" customFormat="1" ht="20.100000000000001" customHeight="1">
      <c r="A44" s="17"/>
      <c r="B44" s="4"/>
      <c r="C44" s="51"/>
      <c r="D44" s="46"/>
      <c r="E44" s="46"/>
      <c r="F44" s="46"/>
      <c r="G44" s="30" t="s">
        <v>25</v>
      </c>
      <c r="H44" s="29">
        <f>SUM(H27:H43)</f>
        <v>62497</v>
      </c>
    </row>
    <row r="45" spans="1:10" s="1" customFormat="1" ht="20.100000000000001" customHeight="1">
      <c r="A45" s="25" t="s">
        <v>76</v>
      </c>
      <c r="B45" s="24"/>
      <c r="C45" s="23"/>
      <c r="D45" s="35">
        <f>SUM(D46,D62,D64)</f>
        <v>326711</v>
      </c>
      <c r="E45" s="35">
        <f>SUM(E46,E62,E64)</f>
        <v>455705</v>
      </c>
      <c r="F45" s="35">
        <f>D45-E45</f>
        <v>-128994</v>
      </c>
      <c r="G45" s="35">
        <f>SUM(G46,G62,G64)</f>
        <v>0</v>
      </c>
      <c r="H45" s="35"/>
    </row>
    <row r="46" spans="1:10" s="1" customFormat="1" ht="20.100000000000001" customHeight="1">
      <c r="A46" s="17"/>
      <c r="B46" s="28" t="s">
        <v>75</v>
      </c>
      <c r="C46" s="27"/>
      <c r="D46" s="34">
        <f>SUM(D47)</f>
        <v>326711</v>
      </c>
      <c r="E46" s="34">
        <f>SUM(E47)</f>
        <v>455705</v>
      </c>
      <c r="F46" s="34">
        <f>D46-E46</f>
        <v>-128994</v>
      </c>
      <c r="G46" s="34">
        <f>SUM(G47)</f>
        <v>0</v>
      </c>
      <c r="H46" s="34"/>
    </row>
    <row r="47" spans="1:10" s="1" customFormat="1" ht="20.100000000000001" customHeight="1">
      <c r="A47" s="17"/>
      <c r="B47" s="4"/>
      <c r="C47" s="63" t="s">
        <v>75</v>
      </c>
      <c r="D47" s="62">
        <f>H51+H56+H61</f>
        <v>326711</v>
      </c>
      <c r="E47" s="62">
        <v>455705</v>
      </c>
      <c r="F47" s="62">
        <f>D47-E47</f>
        <v>-128994</v>
      </c>
      <c r="G47" s="56" t="s">
        <v>74</v>
      </c>
      <c r="H47" s="46"/>
    </row>
    <row r="48" spans="1:10" s="1" customFormat="1" ht="20.100000000000001" customHeight="1">
      <c r="A48" s="17"/>
      <c r="B48" s="4"/>
      <c r="C48" s="61"/>
      <c r="D48" s="60"/>
      <c r="E48" s="60"/>
      <c r="F48" s="60"/>
      <c r="G48" s="71" t="s">
        <v>123</v>
      </c>
      <c r="H48" s="72">
        <v>0</v>
      </c>
    </row>
    <row r="49" spans="1:8" s="1" customFormat="1" ht="27">
      <c r="A49" s="17"/>
      <c r="B49" s="4"/>
      <c r="C49" s="61"/>
      <c r="D49" s="60"/>
      <c r="E49" s="60"/>
      <c r="F49" s="60"/>
      <c r="G49" s="73" t="s">
        <v>129</v>
      </c>
      <c r="H49" s="50">
        <v>81600</v>
      </c>
    </row>
    <row r="50" spans="1:8" s="1" customFormat="1" ht="27">
      <c r="A50" s="17"/>
      <c r="B50" s="4"/>
      <c r="C50" s="61"/>
      <c r="D50" s="60"/>
      <c r="E50" s="60"/>
      <c r="F50" s="60"/>
      <c r="G50" s="73" t="s">
        <v>138</v>
      </c>
      <c r="H50" s="50">
        <f>50*5*2</f>
        <v>500</v>
      </c>
    </row>
    <row r="51" spans="1:8" s="1" customFormat="1" ht="20.100000000000001" customHeight="1">
      <c r="A51" s="17"/>
      <c r="B51" s="4"/>
      <c r="C51" s="61"/>
      <c r="D51" s="60"/>
      <c r="E51" s="60"/>
      <c r="F51" s="60"/>
      <c r="G51" s="30" t="s">
        <v>25</v>
      </c>
      <c r="H51" s="29">
        <f>SUM(H48:H50)</f>
        <v>82100</v>
      </c>
    </row>
    <row r="52" spans="1:8" s="1" customFormat="1" ht="20.100000000000001" customHeight="1">
      <c r="A52" s="17"/>
      <c r="B52" s="4"/>
      <c r="C52" s="61"/>
      <c r="D52" s="60"/>
      <c r="E52" s="60"/>
      <c r="F52" s="60"/>
      <c r="G52" s="32" t="s">
        <v>73</v>
      </c>
      <c r="H52" s="46"/>
    </row>
    <row r="53" spans="1:8" s="1" customFormat="1" ht="20.100000000000001" customHeight="1">
      <c r="A53" s="17"/>
      <c r="B53" s="4"/>
      <c r="C53" s="61"/>
      <c r="D53" s="60"/>
      <c r="E53" s="60"/>
      <c r="F53" s="60"/>
      <c r="G53" s="52" t="s">
        <v>72</v>
      </c>
      <c r="H53" s="46">
        <f>800*17*12</f>
        <v>163200</v>
      </c>
    </row>
    <row r="54" spans="1:8" s="1" customFormat="1" ht="20.100000000000001" customHeight="1">
      <c r="A54" s="17"/>
      <c r="B54" s="4"/>
      <c r="C54" s="61"/>
      <c r="D54" s="60"/>
      <c r="E54" s="60"/>
      <c r="F54" s="60"/>
      <c r="G54" s="52" t="s">
        <v>71</v>
      </c>
      <c r="H54" s="46">
        <f>150*5*12</f>
        <v>9000</v>
      </c>
    </row>
    <row r="55" spans="1:8" s="1" customFormat="1" ht="20.100000000000001" customHeight="1">
      <c r="A55" s="17"/>
      <c r="B55" s="4"/>
      <c r="C55" s="61"/>
      <c r="D55" s="60"/>
      <c r="E55" s="60"/>
      <c r="F55" s="60"/>
      <c r="G55" s="52" t="s">
        <v>70</v>
      </c>
      <c r="H55" s="46">
        <f>800*2*12*0.17</f>
        <v>3264.0000000000005</v>
      </c>
    </row>
    <row r="56" spans="1:8" s="1" customFormat="1" ht="20.100000000000001" customHeight="1">
      <c r="A56" s="17"/>
      <c r="B56" s="4"/>
      <c r="C56" s="61"/>
      <c r="D56" s="60"/>
      <c r="E56" s="60"/>
      <c r="F56" s="60"/>
      <c r="G56" s="30" t="s">
        <v>25</v>
      </c>
      <c r="H56" s="29">
        <f>SUM(H53:H55)</f>
        <v>175464</v>
      </c>
    </row>
    <row r="57" spans="1:8" s="1" customFormat="1" ht="20.100000000000001" customHeight="1">
      <c r="A57" s="17"/>
      <c r="B57" s="4"/>
      <c r="C57" s="61"/>
      <c r="D57" s="60"/>
      <c r="E57" s="60"/>
      <c r="F57" s="60"/>
      <c r="G57" s="32" t="s">
        <v>69</v>
      </c>
      <c r="H57" s="46"/>
    </row>
    <row r="58" spans="1:8" s="1" customFormat="1" ht="27">
      <c r="A58" s="17"/>
      <c r="B58" s="4"/>
      <c r="C58" s="61"/>
      <c r="D58" s="60"/>
      <c r="E58" s="60"/>
      <c r="F58" s="60"/>
      <c r="G58" s="69" t="s">
        <v>139</v>
      </c>
      <c r="H58" s="46">
        <f>65*9*36*3</f>
        <v>63180</v>
      </c>
    </row>
    <row r="59" spans="1:8" s="1" customFormat="1" ht="27">
      <c r="A59" s="17"/>
      <c r="B59" s="4"/>
      <c r="C59" s="61"/>
      <c r="D59" s="60"/>
      <c r="E59" s="60"/>
      <c r="F59" s="60"/>
      <c r="G59" s="69" t="s">
        <v>125</v>
      </c>
      <c r="H59" s="46">
        <v>0</v>
      </c>
    </row>
    <row r="60" spans="1:8" s="1" customFormat="1" ht="20.100000000000001" customHeight="1">
      <c r="A60" s="17"/>
      <c r="B60" s="4"/>
      <c r="C60" s="61"/>
      <c r="D60" s="60"/>
      <c r="E60" s="60"/>
      <c r="F60" s="60"/>
      <c r="G60" s="52" t="s">
        <v>126</v>
      </c>
      <c r="H60" s="46">
        <f>65*5*36*3*0.17</f>
        <v>5967</v>
      </c>
    </row>
    <row r="61" spans="1:8" s="1" customFormat="1" ht="20.100000000000001" customHeight="1">
      <c r="A61" s="17"/>
      <c r="B61" s="4"/>
      <c r="C61" s="59"/>
      <c r="D61" s="58"/>
      <c r="E61" s="58"/>
      <c r="F61" s="58"/>
      <c r="G61" s="30" t="s">
        <v>25</v>
      </c>
      <c r="H61" s="29">
        <f>SUM(H58:H60)</f>
        <v>69147</v>
      </c>
    </row>
    <row r="62" spans="1:8" s="1" customFormat="1" ht="20.100000000000001" customHeight="1">
      <c r="A62" s="17"/>
      <c r="B62" s="21" t="s">
        <v>68</v>
      </c>
      <c r="C62" s="20"/>
      <c r="D62" s="34">
        <f>SUM(D63)</f>
        <v>0</v>
      </c>
      <c r="E62" s="34">
        <f>SUM(E63)</f>
        <v>0</v>
      </c>
      <c r="F62" s="34">
        <f>SUM(F63)</f>
        <v>0</v>
      </c>
      <c r="G62" s="34">
        <f>SUM(G63)</f>
        <v>0</v>
      </c>
      <c r="H62" s="34"/>
    </row>
    <row r="63" spans="1:8" s="1" customFormat="1" ht="20.100000000000001" customHeight="1">
      <c r="A63" s="17"/>
      <c r="B63" s="4"/>
      <c r="C63" s="49" t="s">
        <v>67</v>
      </c>
      <c r="D63" s="48"/>
      <c r="E63" s="48"/>
      <c r="F63" s="46"/>
      <c r="G63" s="46"/>
      <c r="H63" s="46"/>
    </row>
    <row r="64" spans="1:8" s="1" customFormat="1" ht="20.100000000000001" customHeight="1">
      <c r="A64" s="17"/>
      <c r="B64" s="21" t="s">
        <v>66</v>
      </c>
      <c r="C64" s="20"/>
      <c r="D64" s="34">
        <f>SUM(D65:D65)</f>
        <v>0</v>
      </c>
      <c r="E64" s="34">
        <f>SUM(E65:E65)</f>
        <v>0</v>
      </c>
      <c r="F64" s="34">
        <f>SUM(F65:F65)</f>
        <v>0</v>
      </c>
      <c r="G64" s="34">
        <f>SUM(G65:G65)</f>
        <v>0</v>
      </c>
      <c r="H64" s="34"/>
    </row>
    <row r="65" spans="1:8" s="1" customFormat="1" ht="20.100000000000001" customHeight="1">
      <c r="A65" s="17"/>
      <c r="B65" s="4"/>
      <c r="C65" s="49" t="s">
        <v>66</v>
      </c>
      <c r="D65" s="48"/>
      <c r="E65" s="48"/>
      <c r="F65" s="46"/>
      <c r="G65" s="46"/>
      <c r="H65" s="46"/>
    </row>
    <row r="66" spans="1:8" s="1" customFormat="1" ht="20.100000000000001" customHeight="1">
      <c r="A66" s="25" t="s">
        <v>65</v>
      </c>
      <c r="B66" s="24"/>
      <c r="C66" s="23"/>
      <c r="D66" s="35">
        <f>SUM(D67,D70)</f>
        <v>55000</v>
      </c>
      <c r="E66" s="35">
        <f>SUM(E67,E70)</f>
        <v>48800</v>
      </c>
      <c r="F66" s="35">
        <f>D66-E66</f>
        <v>6200</v>
      </c>
      <c r="G66" s="35">
        <f>SUM(G67,G70)</f>
        <v>0</v>
      </c>
      <c r="H66" s="35"/>
    </row>
    <row r="67" spans="1:8" s="1" customFormat="1" ht="20.100000000000001" customHeight="1">
      <c r="A67" s="17"/>
      <c r="B67" s="21" t="s">
        <v>64</v>
      </c>
      <c r="C67" s="20"/>
      <c r="D67" s="34">
        <f>SUM(D68:D68)</f>
        <v>1000</v>
      </c>
      <c r="E67" s="34">
        <f>SUM(E68:E68)</f>
        <v>1000</v>
      </c>
      <c r="F67" s="34">
        <f>D67-E67</f>
        <v>0</v>
      </c>
      <c r="G67" s="34">
        <f>SUM(G68:G68)</f>
        <v>0</v>
      </c>
      <c r="H67" s="34"/>
    </row>
    <row r="68" spans="1:8" s="1" customFormat="1" ht="20.100000000000001" customHeight="1">
      <c r="A68" s="17"/>
      <c r="B68" s="4"/>
      <c r="C68" s="47" t="s">
        <v>64</v>
      </c>
      <c r="D68" s="57">
        <f>H69</f>
        <v>1000</v>
      </c>
      <c r="E68" s="57">
        <v>1000</v>
      </c>
      <c r="F68" s="57"/>
      <c r="G68" s="56" t="s">
        <v>60</v>
      </c>
      <c r="H68" s="46"/>
    </row>
    <row r="69" spans="1:8" s="1" customFormat="1" ht="20.100000000000001" customHeight="1">
      <c r="A69" s="17"/>
      <c r="B69" s="4"/>
      <c r="C69" s="51"/>
      <c r="D69" s="46"/>
      <c r="E69" s="46"/>
      <c r="F69" s="46"/>
      <c r="G69" s="52" t="s">
        <v>63</v>
      </c>
      <c r="H69" s="46">
        <f>500*2</f>
        <v>1000</v>
      </c>
    </row>
    <row r="70" spans="1:8" s="1" customFormat="1" ht="20.100000000000001" customHeight="1">
      <c r="A70" s="17"/>
      <c r="B70" s="21" t="s">
        <v>62</v>
      </c>
      <c r="C70" s="20"/>
      <c r="D70" s="34">
        <f>SUM(D71)</f>
        <v>54000</v>
      </c>
      <c r="E70" s="34">
        <f>SUM(E71)</f>
        <v>47800</v>
      </c>
      <c r="F70" s="34">
        <f>D70-E70</f>
        <v>6200</v>
      </c>
      <c r="G70" s="34">
        <f>SUM(G71)</f>
        <v>0</v>
      </c>
      <c r="H70" s="34"/>
    </row>
    <row r="71" spans="1:8" s="1" customFormat="1" ht="20.100000000000001" customHeight="1">
      <c r="A71" s="17"/>
      <c r="B71" s="4"/>
      <c r="C71" s="47" t="s">
        <v>61</v>
      </c>
      <c r="D71" s="57">
        <f>H77</f>
        <v>54000</v>
      </c>
      <c r="E71" s="57">
        <v>47800</v>
      </c>
      <c r="F71" s="57">
        <f>D71-E71</f>
        <v>6200</v>
      </c>
      <c r="G71" s="56" t="s">
        <v>60</v>
      </c>
      <c r="H71" s="46"/>
    </row>
    <row r="72" spans="1:8" s="1" customFormat="1" ht="20.100000000000001" customHeight="1">
      <c r="A72" s="17"/>
      <c r="B72" s="4"/>
      <c r="C72" s="55"/>
      <c r="D72" s="54"/>
      <c r="E72" s="54"/>
      <c r="F72" s="54"/>
      <c r="G72" s="52" t="s">
        <v>59</v>
      </c>
      <c r="H72" s="46">
        <f>1000</f>
        <v>1000</v>
      </c>
    </row>
    <row r="73" spans="1:8" s="1" customFormat="1" ht="20.100000000000001" customHeight="1">
      <c r="A73" s="17"/>
      <c r="B73" s="4"/>
      <c r="C73" s="55"/>
      <c r="D73" s="54"/>
      <c r="E73" s="54"/>
      <c r="F73" s="54"/>
      <c r="G73" s="73" t="s">
        <v>140</v>
      </c>
      <c r="H73" s="50">
        <v>25000</v>
      </c>
    </row>
    <row r="74" spans="1:8" s="1" customFormat="1" ht="33.75" customHeight="1">
      <c r="A74" s="17"/>
      <c r="B74" s="4"/>
      <c r="C74" s="55"/>
      <c r="D74" s="54"/>
      <c r="E74" s="54"/>
      <c r="F74" s="54"/>
      <c r="G74" s="73" t="s">
        <v>141</v>
      </c>
      <c r="H74" s="50">
        <v>4000</v>
      </c>
    </row>
    <row r="75" spans="1:8" s="1" customFormat="1" ht="20.100000000000001" customHeight="1">
      <c r="A75" s="17"/>
      <c r="B75" s="4"/>
      <c r="C75" s="55"/>
      <c r="D75" s="54"/>
      <c r="E75" s="54"/>
      <c r="F75" s="54"/>
      <c r="G75" s="76" t="s">
        <v>58</v>
      </c>
      <c r="H75" s="78">
        <v>6000</v>
      </c>
    </row>
    <row r="76" spans="1:8" s="1" customFormat="1" ht="20.100000000000001" customHeight="1">
      <c r="A76" s="17"/>
      <c r="B76" s="4"/>
      <c r="C76" s="55"/>
      <c r="D76" s="54"/>
      <c r="E76" s="54"/>
      <c r="F76" s="54"/>
      <c r="G76" s="73" t="s">
        <v>142</v>
      </c>
      <c r="H76" s="78">
        <v>18000</v>
      </c>
    </row>
    <row r="77" spans="1:8" s="1" customFormat="1" ht="20.100000000000001" customHeight="1">
      <c r="A77" s="17"/>
      <c r="B77" s="4"/>
      <c r="C77" s="51"/>
      <c r="D77" s="46"/>
      <c r="E77" s="46"/>
      <c r="F77" s="46"/>
      <c r="G77" s="30" t="s">
        <v>25</v>
      </c>
      <c r="H77" s="29">
        <f>SUM(H72:H76)</f>
        <v>54000</v>
      </c>
    </row>
    <row r="78" spans="1:8" s="1" customFormat="1" ht="20.100000000000001" customHeight="1">
      <c r="A78" s="25" t="s">
        <v>57</v>
      </c>
      <c r="B78" s="24"/>
      <c r="C78" s="23"/>
      <c r="D78" s="35">
        <f>SUM(D79,D82)</f>
        <v>0</v>
      </c>
      <c r="E78" s="35">
        <f>SUM(E79,E82)</f>
        <v>0</v>
      </c>
      <c r="F78" s="35">
        <f>SUM(F79,F82)</f>
        <v>0</v>
      </c>
      <c r="G78" s="35">
        <f>SUM(G79,G82)</f>
        <v>0</v>
      </c>
      <c r="H78" s="35"/>
    </row>
    <row r="79" spans="1:8" s="1" customFormat="1" ht="20.100000000000001" customHeight="1">
      <c r="A79" s="17"/>
      <c r="B79" s="21" t="s">
        <v>56</v>
      </c>
      <c r="C79" s="20"/>
      <c r="D79" s="34">
        <f>SUM(D80:D81)</f>
        <v>0</v>
      </c>
      <c r="E79" s="34">
        <f>SUM(E80:E81)</f>
        <v>0</v>
      </c>
      <c r="F79" s="34">
        <f>SUM(F80:F81)</f>
        <v>0</v>
      </c>
      <c r="G79" s="34">
        <f>SUM(G80:G81)</f>
        <v>0</v>
      </c>
      <c r="H79" s="34"/>
    </row>
    <row r="80" spans="1:8" s="1" customFormat="1" ht="20.100000000000001" customHeight="1">
      <c r="A80" s="17"/>
      <c r="B80" s="4"/>
      <c r="C80" s="47" t="s">
        <v>55</v>
      </c>
      <c r="D80" s="48"/>
      <c r="E80" s="48"/>
      <c r="F80" s="46"/>
      <c r="G80" s="46"/>
      <c r="H80" s="46"/>
    </row>
    <row r="81" spans="1:8" s="1" customFormat="1" ht="20.100000000000001" customHeight="1">
      <c r="A81" s="17"/>
      <c r="B81" s="4"/>
      <c r="C81" s="47" t="s">
        <v>54</v>
      </c>
      <c r="D81" s="48"/>
      <c r="E81" s="48"/>
      <c r="F81" s="46"/>
      <c r="G81" s="46"/>
      <c r="H81" s="46"/>
    </row>
    <row r="82" spans="1:8" s="1" customFormat="1" ht="20.100000000000001" customHeight="1">
      <c r="A82" s="17"/>
      <c r="B82" s="21" t="s">
        <v>53</v>
      </c>
      <c r="C82" s="20"/>
      <c r="D82" s="34">
        <f>SUM(D83)</f>
        <v>0</v>
      </c>
      <c r="E82" s="34">
        <f>SUM(E83)</f>
        <v>0</v>
      </c>
      <c r="F82" s="34">
        <f>SUM(F83)</f>
        <v>0</v>
      </c>
      <c r="G82" s="34">
        <f>SUM(G83)</f>
        <v>0</v>
      </c>
      <c r="H82" s="34"/>
    </row>
    <row r="83" spans="1:8" s="1" customFormat="1" ht="20.100000000000001" customHeight="1">
      <c r="A83" s="17"/>
      <c r="B83" s="4"/>
      <c r="C83" s="47" t="s">
        <v>53</v>
      </c>
      <c r="D83" s="48"/>
      <c r="E83" s="48"/>
      <c r="F83" s="46"/>
      <c r="G83" s="46"/>
      <c r="H83" s="46"/>
    </row>
    <row r="84" spans="1:8" s="1" customFormat="1" ht="20.100000000000001" customHeight="1">
      <c r="A84" s="25" t="s">
        <v>52</v>
      </c>
      <c r="B84" s="24"/>
      <c r="C84" s="23"/>
      <c r="D84" s="35">
        <f>SUM(D85)</f>
        <v>0</v>
      </c>
      <c r="E84" s="35">
        <f>SUM(E85)</f>
        <v>0</v>
      </c>
      <c r="F84" s="35">
        <f>SUM(F85)</f>
        <v>0</v>
      </c>
      <c r="G84" s="35">
        <f>SUM(G85)</f>
        <v>0</v>
      </c>
      <c r="H84" s="35"/>
    </row>
    <row r="85" spans="1:8" s="1" customFormat="1" ht="20.100000000000001" customHeight="1">
      <c r="A85" s="17"/>
      <c r="B85" s="21" t="s">
        <v>52</v>
      </c>
      <c r="C85" s="20"/>
      <c r="D85" s="34">
        <f>SUM(D86:D86)</f>
        <v>0</v>
      </c>
      <c r="E85" s="34">
        <f>SUM(E86:E86)</f>
        <v>0</v>
      </c>
      <c r="F85" s="34">
        <f>SUM(F86:F86)</f>
        <v>0</v>
      </c>
      <c r="G85" s="34">
        <f>SUM(G86:G86)</f>
        <v>0</v>
      </c>
      <c r="H85" s="34"/>
    </row>
    <row r="86" spans="1:8" s="1" customFormat="1" ht="20.100000000000001" customHeight="1">
      <c r="A86" s="17"/>
      <c r="B86" s="4"/>
      <c r="C86" s="51" t="s">
        <v>52</v>
      </c>
      <c r="D86" s="48"/>
      <c r="E86" s="48"/>
      <c r="F86" s="46"/>
      <c r="G86" s="46"/>
      <c r="H86" s="46"/>
    </row>
    <row r="87" spans="1:8" s="1" customFormat="1" ht="20.100000000000001" customHeight="1">
      <c r="A87" s="25" t="s">
        <v>51</v>
      </c>
      <c r="B87" s="24"/>
      <c r="C87" s="23"/>
      <c r="D87" s="35">
        <f>SUM(D88)</f>
        <v>0</v>
      </c>
      <c r="E87" s="35">
        <f>SUM(E88)</f>
        <v>0</v>
      </c>
      <c r="F87" s="35">
        <f>SUM(F88)</f>
        <v>0</v>
      </c>
      <c r="G87" s="35">
        <f>SUM(G88)</f>
        <v>0</v>
      </c>
      <c r="H87" s="35"/>
    </row>
    <row r="88" spans="1:8" s="1" customFormat="1" ht="20.100000000000001" customHeight="1">
      <c r="A88" s="17"/>
      <c r="B88" s="28" t="s">
        <v>51</v>
      </c>
      <c r="C88" s="27"/>
      <c r="D88" s="34">
        <f>SUM(D89:D89)</f>
        <v>0</v>
      </c>
      <c r="E88" s="34">
        <f>SUM(E89:E89)</f>
        <v>0</v>
      </c>
      <c r="F88" s="34">
        <f>SUM(F89:F89)</f>
        <v>0</v>
      </c>
      <c r="G88" s="34">
        <f>SUM(G89:G89)</f>
        <v>0</v>
      </c>
      <c r="H88" s="34"/>
    </row>
    <row r="89" spans="1:8" s="1" customFormat="1" ht="20.100000000000001" customHeight="1">
      <c r="A89" s="17"/>
      <c r="B89" s="4"/>
      <c r="C89" s="51" t="s">
        <v>50</v>
      </c>
      <c r="D89" s="46"/>
      <c r="E89" s="46"/>
      <c r="F89" s="46">
        <f>SUM(D89:E89)</f>
        <v>0</v>
      </c>
      <c r="G89" s="46"/>
      <c r="H89" s="53"/>
    </row>
    <row r="90" spans="1:8" s="1" customFormat="1" ht="20.100000000000001" customHeight="1">
      <c r="A90" s="25" t="s">
        <v>49</v>
      </c>
      <c r="B90" s="24"/>
      <c r="C90" s="23"/>
      <c r="D90" s="35">
        <f>SUM(D91,D94)</f>
        <v>636000</v>
      </c>
      <c r="E90" s="35">
        <f>SUM(E91,E94)</f>
        <v>336000</v>
      </c>
      <c r="F90" s="35">
        <f>SUM(F91,F94)</f>
        <v>300000</v>
      </c>
      <c r="G90" s="35">
        <f>SUM(G91,G94)</f>
        <v>0</v>
      </c>
      <c r="H90" s="35"/>
    </row>
    <row r="91" spans="1:8" s="1" customFormat="1" ht="20.100000000000001" customHeight="1">
      <c r="A91" s="17"/>
      <c r="B91" s="21" t="s">
        <v>49</v>
      </c>
      <c r="C91" s="20"/>
      <c r="D91" s="34">
        <f>SUM(D92:D93)</f>
        <v>600000</v>
      </c>
      <c r="E91" s="34">
        <f>SUM(E92:E93)</f>
        <v>300000</v>
      </c>
      <c r="F91" s="34">
        <f>SUM(F92:F93)</f>
        <v>300000</v>
      </c>
      <c r="G91" s="34">
        <f>SUM(G92:G93)</f>
        <v>0</v>
      </c>
      <c r="H91" s="34"/>
    </row>
    <row r="92" spans="1:8" s="1" customFormat="1" ht="20.100000000000001" customHeight="1">
      <c r="A92" s="17"/>
      <c r="B92" s="4"/>
      <c r="C92" s="51" t="s">
        <v>48</v>
      </c>
      <c r="D92" s="48"/>
      <c r="E92" s="48"/>
      <c r="F92" s="46"/>
      <c r="G92" s="46"/>
      <c r="H92" s="46"/>
    </row>
    <row r="93" spans="1:8" s="1" customFormat="1" ht="27">
      <c r="A93" s="17"/>
      <c r="B93" s="4"/>
      <c r="C93" s="49" t="s">
        <v>47</v>
      </c>
      <c r="D93" s="48">
        <f>H93</f>
        <v>600000</v>
      </c>
      <c r="E93" s="48">
        <v>300000</v>
      </c>
      <c r="F93" s="46">
        <f>D93-E93</f>
        <v>300000</v>
      </c>
      <c r="G93" s="69" t="s">
        <v>131</v>
      </c>
      <c r="H93" s="50">
        <v>600000</v>
      </c>
    </row>
    <row r="94" spans="1:8" s="1" customFormat="1" ht="20.100000000000001" customHeight="1">
      <c r="A94" s="17"/>
      <c r="B94" s="21" t="s">
        <v>46</v>
      </c>
      <c r="C94" s="20"/>
      <c r="D94" s="34">
        <f>SUM(D95)</f>
        <v>36000</v>
      </c>
      <c r="E94" s="34">
        <f>SUM(E95)</f>
        <v>36000</v>
      </c>
      <c r="F94" s="34">
        <f>SUM(F95)</f>
        <v>0</v>
      </c>
      <c r="G94" s="34">
        <f>SUM(G95)</f>
        <v>0</v>
      </c>
      <c r="H94" s="34"/>
    </row>
    <row r="95" spans="1:8" s="1" customFormat="1" ht="27">
      <c r="A95" s="17"/>
      <c r="B95" s="4"/>
      <c r="C95" s="47" t="s">
        <v>46</v>
      </c>
      <c r="D95" s="48">
        <v>36000</v>
      </c>
      <c r="E95" s="48">
        <v>36000</v>
      </c>
      <c r="F95" s="46">
        <f>D95-E95</f>
        <v>0</v>
      </c>
      <c r="G95" s="69" t="s">
        <v>132</v>
      </c>
      <c r="H95" s="50">
        <f>6000*6</f>
        <v>36000</v>
      </c>
    </row>
    <row r="96" spans="1:8" s="1" customFormat="1" ht="20.100000000000001" customHeight="1">
      <c r="A96" s="25" t="s">
        <v>45</v>
      </c>
      <c r="B96" s="24"/>
      <c r="C96" s="23"/>
      <c r="D96" s="35">
        <f>SUM(D97,D99,D101)</f>
        <v>29978</v>
      </c>
      <c r="E96" s="35">
        <f>SUM(E97,E99,E101)</f>
        <v>39700</v>
      </c>
      <c r="F96" s="35">
        <f>SUM(F97,F99,F101)</f>
        <v>-9722</v>
      </c>
      <c r="G96" s="75">
        <f>SUM(G97,G99,G101)</f>
        <v>0</v>
      </c>
      <c r="H96" s="35"/>
    </row>
    <row r="97" spans="1:8" s="1" customFormat="1" ht="20.100000000000001" customHeight="1">
      <c r="A97" s="17"/>
      <c r="B97" s="21" t="s">
        <v>44</v>
      </c>
      <c r="C97" s="20"/>
      <c r="D97" s="34">
        <f>SUM(D98)</f>
        <v>29978</v>
      </c>
      <c r="E97" s="34">
        <f>SUM(E98)</f>
        <v>39700</v>
      </c>
      <c r="F97" s="34">
        <f>SUM(F98)</f>
        <v>-9722</v>
      </c>
      <c r="G97" s="74">
        <f>SUM(G98)</f>
        <v>0</v>
      </c>
      <c r="H97" s="34"/>
    </row>
    <row r="98" spans="1:8" s="1" customFormat="1" ht="27">
      <c r="A98" s="17"/>
      <c r="B98" s="4"/>
      <c r="C98" s="51" t="s">
        <v>44</v>
      </c>
      <c r="D98" s="48">
        <f>H98</f>
        <v>29978</v>
      </c>
      <c r="E98" s="48">
        <v>39700</v>
      </c>
      <c r="F98" s="46">
        <f>D98-E98</f>
        <v>-9722</v>
      </c>
      <c r="G98" s="77" t="s">
        <v>130</v>
      </c>
      <c r="H98" s="50">
        <v>29978</v>
      </c>
    </row>
    <row r="99" spans="1:8" s="1" customFormat="1" ht="20.100000000000001" customHeight="1">
      <c r="A99" s="17"/>
      <c r="B99" s="21" t="s">
        <v>43</v>
      </c>
      <c r="C99" s="20"/>
      <c r="D99" s="34">
        <f>SUM(D100)</f>
        <v>0</v>
      </c>
      <c r="E99" s="34">
        <f>SUM(E100)</f>
        <v>0</v>
      </c>
      <c r="F99" s="34">
        <f>SUM(F100)</f>
        <v>0</v>
      </c>
      <c r="G99" s="34">
        <f>SUM(G100)</f>
        <v>0</v>
      </c>
      <c r="H99" s="34"/>
    </row>
    <row r="100" spans="1:8" s="1" customFormat="1" ht="20.100000000000001" customHeight="1">
      <c r="A100" s="17"/>
      <c r="B100" s="4"/>
      <c r="C100" s="49" t="s">
        <v>43</v>
      </c>
      <c r="D100" s="48"/>
      <c r="E100" s="48"/>
      <c r="F100" s="46"/>
      <c r="G100" s="46"/>
      <c r="H100" s="46"/>
    </row>
    <row r="101" spans="1:8" s="1" customFormat="1" ht="20.100000000000001" customHeight="1">
      <c r="A101" s="17"/>
      <c r="B101" s="21" t="s">
        <v>42</v>
      </c>
      <c r="C101" s="20"/>
      <c r="D101" s="34">
        <f>SUM(D102)</f>
        <v>0</v>
      </c>
      <c r="E101" s="34">
        <f>SUM(E102)</f>
        <v>0</v>
      </c>
      <c r="F101" s="34">
        <f>SUM(F102)</f>
        <v>0</v>
      </c>
      <c r="G101" s="34">
        <f>SUM(G102)</f>
        <v>0</v>
      </c>
      <c r="H101" s="34"/>
    </row>
    <row r="102" spans="1:8" s="1" customFormat="1" ht="20.100000000000001" customHeight="1">
      <c r="A102" s="17"/>
      <c r="B102" s="4"/>
      <c r="C102" s="49" t="s">
        <v>42</v>
      </c>
      <c r="D102" s="48"/>
      <c r="E102" s="48"/>
      <c r="F102" s="46"/>
      <c r="G102" s="46"/>
      <c r="H102" s="46"/>
    </row>
    <row r="103" spans="1:8" s="1" customFormat="1" ht="20.100000000000001" customHeight="1">
      <c r="A103" s="25" t="s">
        <v>41</v>
      </c>
      <c r="B103" s="24"/>
      <c r="C103" s="23"/>
      <c r="D103" s="35">
        <f>SUM(D104)</f>
        <v>0</v>
      </c>
      <c r="E103" s="35">
        <f>SUM(E104)</f>
        <v>0</v>
      </c>
      <c r="F103" s="35">
        <f>SUM(F104)</f>
        <v>0</v>
      </c>
      <c r="G103" s="35">
        <f>SUM(G104)</f>
        <v>0</v>
      </c>
      <c r="H103" s="35"/>
    </row>
    <row r="104" spans="1:8" s="1" customFormat="1" ht="20.100000000000001" customHeight="1">
      <c r="A104" s="17"/>
      <c r="B104" s="21" t="s">
        <v>40</v>
      </c>
      <c r="C104" s="20"/>
      <c r="D104" s="34">
        <f>SUM(D105:D106)</f>
        <v>0</v>
      </c>
      <c r="E104" s="34">
        <f>SUM(E105:E106)</f>
        <v>0</v>
      </c>
      <c r="F104" s="34">
        <f>SUM(F105:F106)</f>
        <v>0</v>
      </c>
      <c r="G104" s="34">
        <f>SUM(G105:G106)</f>
        <v>0</v>
      </c>
      <c r="H104" s="34"/>
    </row>
    <row r="105" spans="1:8" s="1" customFormat="1" ht="20.100000000000001" customHeight="1">
      <c r="A105" s="17"/>
      <c r="B105" s="4"/>
      <c r="C105" s="47" t="s">
        <v>39</v>
      </c>
      <c r="D105" s="46"/>
      <c r="E105" s="46"/>
      <c r="F105" s="46"/>
      <c r="G105" s="46"/>
      <c r="H105" s="46"/>
    </row>
    <row r="106" spans="1:8" s="1" customFormat="1" ht="20.100000000000001" customHeight="1">
      <c r="A106" s="17"/>
      <c r="B106" s="4"/>
      <c r="C106" s="47" t="s">
        <v>38</v>
      </c>
      <c r="D106" s="46"/>
      <c r="E106" s="46"/>
      <c r="F106" s="46"/>
      <c r="G106" s="46"/>
      <c r="H106" s="46"/>
    </row>
    <row r="107" spans="1:8" s="1" customFormat="1" ht="20.100000000000001" customHeight="1">
      <c r="A107" s="13" t="s">
        <v>37</v>
      </c>
      <c r="B107" s="12"/>
      <c r="C107" s="11"/>
      <c r="D107" s="10">
        <f>SUM(D5,D45,D66,D78,D84,D87,D90,D96,D103)</f>
        <v>1140036</v>
      </c>
      <c r="E107" s="10">
        <f>SUM(E5,E45,E66,E78,E84,E87,E90,E96,E103)</f>
        <v>992374</v>
      </c>
      <c r="F107" s="10">
        <f>SUM(F5,F45,F66,F78,F84,F87,F90,F96,F103)</f>
        <v>147662</v>
      </c>
      <c r="G107" s="10">
        <f>SUM(G5,G45,G66,G78,G84,G87,G90,G96,G103)</f>
        <v>0</v>
      </c>
      <c r="H107" s="10"/>
    </row>
    <row r="108" spans="1:8" s="1" customFormat="1" ht="20.100000000000001" customHeight="1">
      <c r="A108" s="13" t="s">
        <v>36</v>
      </c>
      <c r="B108" s="12"/>
      <c r="C108" s="11"/>
      <c r="D108" s="10" t="b">
        <f>'[1]법인 세입 (2차추경+기정)'!D54=D107</f>
        <v>1</v>
      </c>
      <c r="E108" s="10" t="b">
        <f>'[1]법인 세입 (2차추경+기정)'!E54=E107</f>
        <v>1</v>
      </c>
      <c r="F108" s="10" t="b">
        <f>'[1]법인 세입 (2차추경+기정)'!F54=F107</f>
        <v>1</v>
      </c>
      <c r="G108" s="10"/>
      <c r="H108" s="10"/>
    </row>
    <row r="109" spans="1:8" s="1" customFormat="1" ht="20.100000000000001" customHeight="1">
      <c r="A109" s="3"/>
      <c r="B109" s="3"/>
      <c r="C109" s="45"/>
      <c r="D109" s="44"/>
      <c r="E109" s="44"/>
      <c r="F109" s="44"/>
      <c r="G109" s="44"/>
      <c r="H109" s="44"/>
    </row>
    <row r="110" spans="1:8">
      <c r="C110" s="43"/>
      <c r="D110" s="42"/>
      <c r="E110" s="42"/>
      <c r="F110" s="42"/>
      <c r="G110" s="42"/>
      <c r="H110" s="42"/>
    </row>
    <row r="111" spans="1:8">
      <c r="C111" s="43"/>
      <c r="D111" s="42"/>
      <c r="E111" s="42"/>
      <c r="F111" s="42"/>
      <c r="G111" s="42"/>
      <c r="H111" s="42"/>
    </row>
    <row r="112" spans="1:8">
      <c r="C112" s="43"/>
      <c r="D112" s="42"/>
      <c r="E112" s="42"/>
      <c r="F112" s="42"/>
      <c r="G112" s="42"/>
      <c r="H112" s="42"/>
    </row>
    <row r="113" spans="3:8">
      <c r="C113" s="43"/>
      <c r="D113" s="42"/>
      <c r="E113" s="42"/>
      <c r="F113" s="42"/>
      <c r="G113" s="42"/>
      <c r="H113" s="42"/>
    </row>
    <row r="114" spans="3:8">
      <c r="C114" s="43"/>
      <c r="D114" s="42"/>
      <c r="E114" s="42"/>
      <c r="F114" s="42"/>
      <c r="G114" s="42"/>
      <c r="H114" s="42"/>
    </row>
    <row r="115" spans="3:8">
      <c r="C115" s="43"/>
      <c r="D115" s="42"/>
      <c r="E115" s="42"/>
      <c r="F115" s="42"/>
      <c r="G115" s="42"/>
      <c r="H115" s="42"/>
    </row>
    <row r="116" spans="3:8">
      <c r="C116" s="43"/>
      <c r="D116" s="42"/>
      <c r="E116" s="42"/>
      <c r="F116" s="42"/>
      <c r="G116" s="42"/>
      <c r="H116" s="42"/>
    </row>
    <row r="117" spans="3:8">
      <c r="C117" s="43"/>
      <c r="D117" s="42"/>
      <c r="E117" s="42"/>
      <c r="F117" s="42"/>
      <c r="G117" s="42"/>
      <c r="H117" s="42"/>
    </row>
    <row r="118" spans="3:8">
      <c r="C118" s="43"/>
      <c r="D118" s="42"/>
      <c r="E118" s="42"/>
      <c r="F118" s="42"/>
      <c r="G118" s="42"/>
      <c r="H118" s="42"/>
    </row>
    <row r="119" spans="3:8">
      <c r="C119" s="43"/>
      <c r="D119" s="42"/>
      <c r="E119" s="42"/>
      <c r="F119" s="42"/>
      <c r="G119" s="42"/>
      <c r="H119" s="42"/>
    </row>
    <row r="120" spans="3:8">
      <c r="C120" s="43"/>
      <c r="D120" s="42"/>
      <c r="E120" s="42"/>
      <c r="F120" s="42"/>
      <c r="G120" s="42"/>
      <c r="H120" s="42"/>
    </row>
    <row r="121" spans="3:8">
      <c r="C121" s="43"/>
      <c r="D121" s="42"/>
      <c r="E121" s="42"/>
      <c r="F121" s="42"/>
      <c r="G121" s="42"/>
      <c r="H121" s="42"/>
    </row>
    <row r="122" spans="3:8">
      <c r="C122" s="43"/>
      <c r="D122" s="42"/>
      <c r="E122" s="42"/>
      <c r="F122" s="42"/>
      <c r="G122" s="42"/>
      <c r="H122" s="42"/>
    </row>
    <row r="123" spans="3:8">
      <c r="C123" s="43"/>
      <c r="D123" s="42"/>
      <c r="E123" s="42"/>
      <c r="F123" s="42"/>
      <c r="G123" s="42"/>
      <c r="H123" s="42"/>
    </row>
    <row r="124" spans="3:8">
      <c r="D124" s="41"/>
      <c r="E124" s="41"/>
      <c r="F124" s="41"/>
      <c r="G124" s="41"/>
      <c r="H124" s="41"/>
    </row>
    <row r="125" spans="3:8">
      <c r="D125" s="41"/>
      <c r="E125" s="41"/>
      <c r="F125" s="41"/>
      <c r="G125" s="41"/>
      <c r="H125" s="41"/>
    </row>
    <row r="126" spans="3:8">
      <c r="D126" s="41"/>
      <c r="E126" s="41"/>
      <c r="F126" s="41"/>
      <c r="G126" s="41"/>
      <c r="H126" s="41"/>
    </row>
    <row r="127" spans="3:8">
      <c r="D127" s="41"/>
      <c r="E127" s="41"/>
      <c r="F127" s="41"/>
      <c r="G127" s="41"/>
      <c r="H127" s="41"/>
    </row>
    <row r="128" spans="3:8">
      <c r="D128" s="41"/>
      <c r="E128" s="41"/>
      <c r="F128" s="41"/>
      <c r="G128" s="41"/>
      <c r="H128" s="41"/>
    </row>
    <row r="129" spans="4:8">
      <c r="D129" s="41"/>
      <c r="E129" s="41"/>
      <c r="F129" s="41"/>
      <c r="G129" s="41"/>
      <c r="H129" s="41"/>
    </row>
    <row r="130" spans="4:8">
      <c r="D130" s="41"/>
      <c r="E130" s="41"/>
      <c r="F130" s="41"/>
      <c r="G130" s="41"/>
      <c r="H130" s="41"/>
    </row>
    <row r="131" spans="4:8">
      <c r="D131" s="41"/>
      <c r="E131" s="41"/>
      <c r="F131" s="41"/>
      <c r="G131" s="41"/>
      <c r="H131" s="41"/>
    </row>
    <row r="132" spans="4:8">
      <c r="D132" s="41"/>
      <c r="E132" s="41"/>
      <c r="F132" s="41"/>
      <c r="G132" s="41"/>
      <c r="H132" s="41"/>
    </row>
    <row r="133" spans="4:8">
      <c r="D133" s="41"/>
      <c r="E133" s="41"/>
      <c r="F133" s="41"/>
      <c r="G133" s="41"/>
      <c r="H133" s="41"/>
    </row>
    <row r="134" spans="4:8">
      <c r="D134" s="41"/>
      <c r="E134" s="41"/>
      <c r="F134" s="41"/>
      <c r="G134" s="41"/>
      <c r="H134" s="41"/>
    </row>
    <row r="135" spans="4:8">
      <c r="D135" s="41"/>
      <c r="E135" s="41"/>
      <c r="F135" s="41"/>
      <c r="G135" s="41"/>
      <c r="H135" s="41"/>
    </row>
    <row r="136" spans="4:8">
      <c r="D136" s="41"/>
      <c r="E136" s="41"/>
      <c r="F136" s="41"/>
      <c r="G136" s="41"/>
      <c r="H136" s="41"/>
    </row>
    <row r="137" spans="4:8">
      <c r="D137" s="41"/>
      <c r="E137" s="41"/>
      <c r="F137" s="41"/>
      <c r="G137" s="41"/>
      <c r="H137" s="41"/>
    </row>
    <row r="138" spans="4:8">
      <c r="D138" s="41"/>
      <c r="E138" s="41"/>
      <c r="F138" s="41"/>
      <c r="G138" s="41"/>
      <c r="H138" s="41"/>
    </row>
    <row r="139" spans="4:8">
      <c r="D139" s="41"/>
      <c r="E139" s="41"/>
      <c r="F139" s="41"/>
      <c r="G139" s="41"/>
      <c r="H139" s="41"/>
    </row>
    <row r="140" spans="4:8">
      <c r="D140" s="41"/>
      <c r="E140" s="41"/>
      <c r="F140" s="41"/>
      <c r="G140" s="41"/>
      <c r="H140" s="41"/>
    </row>
    <row r="141" spans="4:8">
      <c r="D141" s="41"/>
      <c r="E141" s="41"/>
      <c r="F141" s="41"/>
      <c r="G141" s="41"/>
      <c r="H141" s="41"/>
    </row>
    <row r="142" spans="4:8">
      <c r="D142" s="41"/>
      <c r="E142" s="41"/>
      <c r="F142" s="41"/>
      <c r="G142" s="41"/>
      <c r="H142" s="41"/>
    </row>
    <row r="143" spans="4:8">
      <c r="D143" s="41"/>
      <c r="E143" s="41"/>
      <c r="F143" s="41"/>
      <c r="G143" s="41"/>
      <c r="H143" s="41"/>
    </row>
    <row r="144" spans="4:8">
      <c r="D144" s="41"/>
      <c r="E144" s="41"/>
      <c r="F144" s="41"/>
      <c r="G144" s="41"/>
      <c r="H144" s="41"/>
    </row>
    <row r="145" spans="4:8">
      <c r="D145" s="41"/>
      <c r="E145" s="41"/>
      <c r="F145" s="41"/>
      <c r="G145" s="41"/>
      <c r="H145" s="41"/>
    </row>
    <row r="146" spans="4:8">
      <c r="D146" s="41"/>
      <c r="E146" s="41"/>
      <c r="F146" s="41"/>
      <c r="G146" s="41"/>
      <c r="H146" s="41"/>
    </row>
    <row r="147" spans="4:8">
      <c r="D147" s="41"/>
      <c r="E147" s="41"/>
      <c r="F147" s="41"/>
      <c r="G147" s="41"/>
      <c r="H147" s="41"/>
    </row>
    <row r="148" spans="4:8">
      <c r="D148" s="41"/>
      <c r="E148" s="41"/>
      <c r="F148" s="41"/>
      <c r="G148" s="41"/>
      <c r="H148" s="41"/>
    </row>
    <row r="149" spans="4:8">
      <c r="D149" s="41"/>
      <c r="E149" s="41"/>
      <c r="F149" s="41"/>
      <c r="G149" s="41"/>
      <c r="H149" s="41"/>
    </row>
    <row r="150" spans="4:8">
      <c r="D150" s="41"/>
      <c r="E150" s="41"/>
      <c r="F150" s="41"/>
      <c r="G150" s="41"/>
      <c r="H150" s="41"/>
    </row>
    <row r="151" spans="4:8">
      <c r="D151" s="41"/>
      <c r="E151" s="41"/>
      <c r="F151" s="41"/>
      <c r="G151" s="41"/>
      <c r="H151" s="41"/>
    </row>
    <row r="152" spans="4:8">
      <c r="D152" s="41"/>
      <c r="E152" s="41"/>
      <c r="F152" s="41"/>
      <c r="G152" s="41"/>
      <c r="H152" s="41"/>
    </row>
    <row r="153" spans="4:8">
      <c r="D153" s="41"/>
      <c r="E153" s="41"/>
      <c r="F153" s="41"/>
      <c r="G153" s="41"/>
      <c r="H153" s="41"/>
    </row>
    <row r="154" spans="4:8">
      <c r="D154" s="41"/>
      <c r="E154" s="41"/>
      <c r="F154" s="41"/>
      <c r="G154" s="41"/>
      <c r="H154" s="41"/>
    </row>
    <row r="155" spans="4:8">
      <c r="D155" s="41"/>
      <c r="E155" s="41"/>
      <c r="F155" s="41"/>
      <c r="G155" s="41"/>
      <c r="H155" s="41"/>
    </row>
    <row r="156" spans="4:8">
      <c r="D156" s="41"/>
      <c r="E156" s="41"/>
      <c r="F156" s="41"/>
      <c r="G156" s="41"/>
      <c r="H156" s="41"/>
    </row>
    <row r="157" spans="4:8">
      <c r="D157" s="41"/>
      <c r="E157" s="41"/>
      <c r="F157" s="41"/>
      <c r="G157" s="41"/>
      <c r="H157" s="41"/>
    </row>
    <row r="158" spans="4:8">
      <c r="D158" s="41"/>
      <c r="E158" s="41"/>
      <c r="F158" s="41"/>
      <c r="G158" s="41"/>
      <c r="H158" s="41"/>
    </row>
    <row r="159" spans="4:8">
      <c r="D159" s="41"/>
      <c r="E159" s="41"/>
      <c r="F159" s="41"/>
      <c r="G159" s="41"/>
      <c r="H159" s="41"/>
    </row>
  </sheetData>
  <mergeCells count="5">
    <mergeCell ref="A1:H1"/>
    <mergeCell ref="D3:D4"/>
    <mergeCell ref="E3:E4"/>
    <mergeCell ref="F3:F4"/>
    <mergeCell ref="G3:H4"/>
  </mergeCells>
  <phoneticPr fontId="3" type="noConversion"/>
  <pageMargins left="0.39370078740157483" right="0.39370078740157483" top="0.74803149606299213" bottom="0.74803149606299213" header="0.31496062992125984" footer="0.31496062992125984"/>
  <pageSetup paperSize="9" scale="82" fitToHeight="0" orientation="portrait" r:id="rId1"/>
  <headerFooter>
    <oddFooter>&amp;C&amp;A&amp;R&amp;P페이지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법인 세입 (2차추경+기정)</vt:lpstr>
      <vt:lpstr>법인 세출 (2차추경+기정)</vt:lpstr>
      <vt:lpstr>'법인 세입 (2차추경+기정)'!Print_Area</vt:lpstr>
      <vt:lpstr>'법인 세출 (2차추경+기정)'!Print_Area</vt:lpstr>
      <vt:lpstr>'법인 세입 (2차추경+기정)'!Print_Titles</vt:lpstr>
      <vt:lpstr>'법인 세출 (2차추경+기정)'!Print_Titles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</dc:creator>
  <cp:lastModifiedBy>skisndt10</cp:lastModifiedBy>
  <cp:lastPrinted>2019-08-23T10:01:13Z</cp:lastPrinted>
  <dcterms:created xsi:type="dcterms:W3CDTF">2019-07-23T06:54:09Z</dcterms:created>
  <dcterms:modified xsi:type="dcterms:W3CDTF">2020-02-15T11:08:49Z</dcterms:modified>
</cp:coreProperties>
</file>