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현재_통합_문서"/>
  <mc:AlternateContent xmlns:mc="http://schemas.openxmlformats.org/markup-compatibility/2006">
    <mc:Choice Requires="x15">
      <x15ac:absPath xmlns:x15ac="http://schemas.microsoft.com/office/spreadsheetml/2010/11/ac" url="D:\Documents\Desktop\250221_홈페이지 공개\"/>
    </mc:Choice>
  </mc:AlternateContent>
  <bookViews>
    <workbookView xWindow="0" yWindow="0" windowWidth="28800" windowHeight="12285" activeTab="4"/>
  </bookViews>
  <sheets>
    <sheet name="표지" sheetId="11" r:id="rId1"/>
    <sheet name="총칙" sheetId="12" r:id="rId2"/>
    <sheet name="총괄표" sheetId="13" r:id="rId3"/>
    <sheet name="(학교회계) 세입예산서" sheetId="8" r:id="rId4"/>
    <sheet name="(학교회계) 세출예산서" sheetId="15" r:id="rId5"/>
  </sheets>
  <definedNames>
    <definedName name="_xlnm.Print_Area" localSheetId="3">'(학교회계) 세입예산서'!$A$1:$H$91</definedName>
    <definedName name="_xlnm.Print_Area" localSheetId="4">'(학교회계) 세출예산서'!$A$1:$H$429</definedName>
    <definedName name="_xlnm.Print_Area" localSheetId="2">총괄표!$A$1:$H$25</definedName>
    <definedName name="_xlnm.Print_Titles" localSheetId="3">'(학교회계) 세입예산서'!$1:$4</definedName>
  </definedNames>
  <calcPr calcId="152511"/>
</workbook>
</file>

<file path=xl/calcChain.xml><?xml version="1.0" encoding="utf-8"?>
<calcChain xmlns="http://schemas.openxmlformats.org/spreadsheetml/2006/main">
  <c r="H409" i="15" l="1"/>
  <c r="H142" i="15"/>
  <c r="H386" i="15" l="1"/>
  <c r="H267" i="15"/>
  <c r="H109" i="15"/>
  <c r="H213" i="15" l="1"/>
  <c r="H307" i="15"/>
  <c r="D426" i="15" l="1"/>
  <c r="D425" i="15" s="1"/>
  <c r="D420" i="15"/>
  <c r="D419" i="15" s="1"/>
  <c r="D416" i="15" s="1"/>
  <c r="H95" i="15" l="1"/>
  <c r="D87" i="15" s="1"/>
  <c r="H82" i="15"/>
  <c r="D67" i="15" s="1"/>
  <c r="H29" i="15" l="1"/>
  <c r="D73" i="8" l="1"/>
  <c r="D67" i="8"/>
  <c r="G20" i="13" l="1"/>
  <c r="G8" i="13"/>
  <c r="G6" i="13"/>
  <c r="H91" i="8" l="1"/>
  <c r="D7" i="15"/>
  <c r="D6" i="15" s="1"/>
  <c r="H66" i="15" l="1"/>
  <c r="H98" i="15"/>
  <c r="D96" i="15" s="1"/>
  <c r="D99" i="15"/>
  <c r="H113" i="15"/>
  <c r="D110" i="15" s="1"/>
  <c r="H118" i="15"/>
  <c r="D114" i="15" s="1"/>
  <c r="H130" i="15"/>
  <c r="D119" i="15" s="1"/>
  <c r="H290" i="15"/>
  <c r="H256" i="15"/>
  <c r="H220" i="15"/>
  <c r="H161" i="15"/>
  <c r="D144" i="15" l="1"/>
  <c r="D143" i="15" s="1"/>
  <c r="D59" i="15"/>
  <c r="H370" i="15" l="1"/>
  <c r="D354" i="15" s="1"/>
  <c r="D131" i="15"/>
  <c r="F7" i="15" l="1"/>
  <c r="H54" i="15" l="1"/>
  <c r="H46" i="15"/>
  <c r="H30" i="15" l="1"/>
  <c r="D31" i="15"/>
  <c r="D30" i="15" s="1"/>
  <c r="D5" i="15" s="1"/>
  <c r="D47" i="8"/>
  <c r="F55" i="15" l="1"/>
  <c r="H85" i="15"/>
  <c r="F96" i="15"/>
  <c r="F110" i="15"/>
  <c r="F114" i="15"/>
  <c r="H295" i="15"/>
  <c r="D292" i="15" s="1"/>
  <c r="H312" i="15"/>
  <c r="H313" i="15" s="1"/>
  <c r="H318" i="15"/>
  <c r="H377" i="15"/>
  <c r="H378" i="15"/>
  <c r="H388" i="15"/>
  <c r="H389" i="15"/>
  <c r="H398" i="15"/>
  <c r="H400" i="15" s="1"/>
  <c r="D393" i="15" s="1"/>
  <c r="H402" i="15"/>
  <c r="H403" i="15" s="1"/>
  <c r="D401" i="15" s="1"/>
  <c r="D406" i="15"/>
  <c r="D405" i="15" s="1"/>
  <c r="D404" i="15" s="1"/>
  <c r="F418" i="15"/>
  <c r="F417" i="15" s="1"/>
  <c r="F420" i="15"/>
  <c r="F419" i="15" s="1"/>
  <c r="F422" i="15"/>
  <c r="F421" i="15" s="1"/>
  <c r="F424" i="15"/>
  <c r="F423" i="15" s="1"/>
  <c r="F427" i="15"/>
  <c r="F428" i="15"/>
  <c r="D392" i="15" l="1"/>
  <c r="D391" i="15" s="1"/>
  <c r="D380" i="15"/>
  <c r="F380" i="15" s="1"/>
  <c r="H86" i="15"/>
  <c r="D83" i="15" s="1"/>
  <c r="F59" i="15"/>
  <c r="H322" i="15"/>
  <c r="D296" i="15" s="1"/>
  <c r="D291" i="15" s="1"/>
  <c r="F291" i="15" s="1"/>
  <c r="H351" i="15"/>
  <c r="F87" i="15"/>
  <c r="F401" i="15"/>
  <c r="H379" i="15"/>
  <c r="F31" i="15"/>
  <c r="F30" i="15" s="1"/>
  <c r="F416" i="15"/>
  <c r="F413" i="15"/>
  <c r="F411" i="15" s="1"/>
  <c r="H390" i="15"/>
  <c r="F99" i="15"/>
  <c r="F426" i="15"/>
  <c r="F425" i="15" s="1"/>
  <c r="F415" i="15"/>
  <c r="F414" i="15" s="1"/>
  <c r="H345" i="15"/>
  <c r="F292" i="15"/>
  <c r="F131" i="15"/>
  <c r="F119" i="15"/>
  <c r="F6" i="15"/>
  <c r="F406" i="15"/>
  <c r="F405" i="15" s="1"/>
  <c r="F404" i="15" s="1"/>
  <c r="D387" i="15" l="1"/>
  <c r="F387" i="15" s="1"/>
  <c r="F20" i="13"/>
  <c r="D324" i="15"/>
  <c r="D371" i="15"/>
  <c r="F393" i="15"/>
  <c r="F392" i="15" s="1"/>
  <c r="F391" i="15" s="1"/>
  <c r="F5" i="15"/>
  <c r="F67" i="15"/>
  <c r="F354" i="15"/>
  <c r="F410" i="15"/>
  <c r="D353" i="15" l="1"/>
  <c r="D352" i="15" s="1"/>
  <c r="F324" i="15"/>
  <c r="F323" i="15" s="1"/>
  <c r="D323" i="15"/>
  <c r="F371" i="15"/>
  <c r="F353" i="15"/>
  <c r="F352" i="15" s="1"/>
  <c r="D58" i="15"/>
  <c r="F83" i="15"/>
  <c r="F58" i="15" s="1"/>
  <c r="F144" i="15"/>
  <c r="F143" i="15" s="1"/>
  <c r="F296" i="15"/>
  <c r="D57" i="15" l="1"/>
  <c r="D429" i="15" s="1"/>
  <c r="F429" i="15" s="1"/>
  <c r="F8" i="13"/>
  <c r="F57" i="15" l="1"/>
  <c r="F51" i="8"/>
  <c r="D87" i="8"/>
  <c r="D86" i="8" s="1"/>
  <c r="D84" i="8"/>
  <c r="D82" i="8"/>
  <c r="D80" i="8"/>
  <c r="D76" i="8"/>
  <c r="D75" i="8" s="1"/>
  <c r="F88" i="8"/>
  <c r="F85" i="8"/>
  <c r="F84" i="8" s="1"/>
  <c r="F83" i="8"/>
  <c r="F82" i="8" s="1"/>
  <c r="F81" i="8"/>
  <c r="F80" i="8" s="1"/>
  <c r="F78" i="8"/>
  <c r="F77" i="8"/>
  <c r="D72" i="8"/>
  <c r="F73" i="8"/>
  <c r="F72" i="8" s="1"/>
  <c r="F71" i="8"/>
  <c r="F70" i="8" s="1"/>
  <c r="F61" i="8"/>
  <c r="F60" i="8"/>
  <c r="F59" i="8"/>
  <c r="D70" i="8"/>
  <c r="F67" i="8"/>
  <c r="F66" i="8" s="1"/>
  <c r="D51" i="8"/>
  <c r="D14" i="8"/>
  <c r="H90" i="8"/>
  <c r="F89" i="8"/>
  <c r="H74" i="8"/>
  <c r="H68" i="8"/>
  <c r="H65" i="8"/>
  <c r="D64" i="8"/>
  <c r="F64" i="8" s="1"/>
  <c r="F63" i="8" s="1"/>
  <c r="H55" i="8"/>
  <c r="D54" i="8"/>
  <c r="D53" i="8" s="1"/>
  <c r="H50" i="8"/>
  <c r="H35" i="8"/>
  <c r="D32" i="8" s="1"/>
  <c r="H13" i="8"/>
  <c r="D9" i="8" s="1"/>
  <c r="H8" i="8"/>
  <c r="D7" i="8" s="1"/>
  <c r="D69" i="8" l="1"/>
  <c r="D63" i="8"/>
  <c r="F54" i="8"/>
  <c r="F53" i="8" s="1"/>
  <c r="F76" i="8"/>
  <c r="F75" i="8" s="1"/>
  <c r="F87" i="8"/>
  <c r="F86" i="8" s="1"/>
  <c r="F69" i="8"/>
  <c r="D66" i="8"/>
  <c r="F79" i="8"/>
  <c r="D79" i="8"/>
  <c r="H60" i="8"/>
  <c r="H62" i="8" s="1"/>
  <c r="D58" i="8" s="1"/>
  <c r="D57" i="8" s="1"/>
  <c r="D56" i="8" l="1"/>
  <c r="D45" i="8"/>
  <c r="D44" i="8"/>
  <c r="D42" i="8"/>
  <c r="D41" i="8"/>
  <c r="H25" i="8" l="1"/>
  <c r="D17" i="8" s="1"/>
  <c r="D6" i="8"/>
  <c r="D43" i="8" l="1"/>
  <c r="D46" i="8"/>
  <c r="D40" i="8" l="1"/>
  <c r="D39" i="8" s="1"/>
  <c r="G18" i="13"/>
  <c r="G16" i="13"/>
  <c r="C20" i="13" l="1"/>
  <c r="C18" i="13"/>
  <c r="C16" i="13"/>
  <c r="C8" i="13"/>
  <c r="C6" i="13"/>
  <c r="H25" i="13"/>
  <c r="H36" i="8" l="1"/>
  <c r="H37" i="8"/>
  <c r="H30" i="8"/>
  <c r="H29" i="8"/>
  <c r="H31" i="8"/>
  <c r="D26" i="8" s="1"/>
  <c r="H38" i="8" l="1"/>
  <c r="D36" i="8" s="1"/>
  <c r="G14" i="13"/>
  <c r="G12" i="13"/>
  <c r="G10" i="13"/>
  <c r="C22" i="13"/>
  <c r="F47" i="8"/>
  <c r="F46" i="8"/>
  <c r="F45" i="8"/>
  <c r="F44" i="8"/>
  <c r="F42" i="8"/>
  <c r="F41" i="8"/>
  <c r="C10" i="13"/>
  <c r="F15" i="8"/>
  <c r="F14" i="8" s="1"/>
  <c r="B8" i="13"/>
  <c r="F40" i="8" l="1"/>
  <c r="F39" i="8" s="1"/>
  <c r="F18" i="13"/>
  <c r="H18" i="13" s="1"/>
  <c r="B20" i="13"/>
  <c r="C14" i="13"/>
  <c r="B6" i="13"/>
  <c r="D6" i="13" s="1"/>
  <c r="C12" i="13"/>
  <c r="D8" i="13"/>
  <c r="B18" i="13"/>
  <c r="B22" i="13"/>
  <c r="F26" i="8"/>
  <c r="F7" i="8"/>
  <c r="F9" i="8"/>
  <c r="F58" i="8"/>
  <c r="F57" i="8" s="1"/>
  <c r="F56" i="8" s="1"/>
  <c r="C24" i="13" l="1"/>
  <c r="C23" i="13" s="1"/>
  <c r="F36" i="8"/>
  <c r="D16" i="8"/>
  <c r="F6" i="8"/>
  <c r="D18" i="13"/>
  <c r="B12" i="13"/>
  <c r="B16" i="13"/>
  <c r="D16" i="13" s="1"/>
  <c r="D20" i="13"/>
  <c r="D22" i="13"/>
  <c r="F32" i="8"/>
  <c r="F17" i="8"/>
  <c r="D5" i="8" l="1"/>
  <c r="D91" i="8" s="1"/>
  <c r="F16" i="8"/>
  <c r="F5" i="8" s="1"/>
  <c r="C9" i="13"/>
  <c r="C11" i="13"/>
  <c r="C19" i="13"/>
  <c r="C7" i="13"/>
  <c r="C13" i="13"/>
  <c r="C21" i="13"/>
  <c r="C15" i="13"/>
  <c r="C17" i="13"/>
  <c r="B10" i="13"/>
  <c r="D10" i="13" s="1"/>
  <c r="B14" i="13"/>
  <c r="D14" i="13" s="1"/>
  <c r="D12" i="13"/>
  <c r="F14" i="13"/>
  <c r="H14" i="13" s="1"/>
  <c r="H20" i="13"/>
  <c r="F12" i="13"/>
  <c r="H12" i="13" s="1"/>
  <c r="F16" i="13"/>
  <c r="H16" i="13" s="1"/>
  <c r="C25" i="13" l="1"/>
  <c r="H8" i="13"/>
  <c r="B24" i="13"/>
  <c r="F6" i="13"/>
  <c r="H6" i="13" l="1"/>
  <c r="D24" i="13"/>
  <c r="B9" i="13"/>
  <c r="B7" i="13"/>
  <c r="B19" i="13"/>
  <c r="B21" i="13"/>
  <c r="B11" i="13"/>
  <c r="B23" i="13"/>
  <c r="B13" i="13"/>
  <c r="B17" i="13"/>
  <c r="B15" i="13"/>
  <c r="F91" i="8"/>
  <c r="B25" i="13" l="1"/>
  <c r="F10" i="13" l="1"/>
  <c r="H10" i="13" l="1"/>
  <c r="F22" i="13" l="1"/>
  <c r="F24" i="13" l="1"/>
  <c r="F9" i="13" s="1"/>
  <c r="G22" i="13"/>
  <c r="F11" i="13" l="1"/>
  <c r="F17" i="13"/>
  <c r="F19" i="13"/>
  <c r="F23" i="13"/>
  <c r="F13" i="13"/>
  <c r="F15" i="13"/>
  <c r="F7" i="13"/>
  <c r="F21" i="13"/>
  <c r="H22" i="13"/>
  <c r="G24" i="13"/>
  <c r="G13" i="13" s="1"/>
  <c r="F25" i="13" l="1"/>
  <c r="G11" i="13"/>
  <c r="G17" i="13"/>
  <c r="H24" i="13"/>
  <c r="G9" i="13"/>
  <c r="G19" i="13"/>
  <c r="G15" i="13"/>
  <c r="G7" i="13"/>
  <c r="G21" i="13"/>
  <c r="G23" i="13"/>
  <c r="G25" i="13" l="1"/>
</calcChain>
</file>

<file path=xl/sharedStrings.xml><?xml version="1.0" encoding="utf-8"?>
<sst xmlns="http://schemas.openxmlformats.org/spreadsheetml/2006/main" count="642" uniqueCount="507">
  <si>
    <t>현장학습비</t>
  </si>
  <si>
    <t>이자비용</t>
    <phoneticPr fontId="2" type="noConversion"/>
  </si>
  <si>
    <t>일시차입금 상환</t>
    <phoneticPr fontId="2" type="noConversion"/>
  </si>
  <si>
    <t>기타수익자부담경비</t>
  </si>
  <si>
    <t>방과후학교교육활동비</t>
  </si>
  <si>
    <t>직원및계약교직원인건비</t>
  </si>
  <si>
    <t>01. 입학식 및 졸업식 준비물품 구입</t>
  </si>
  <si>
    <t>과 목</t>
    <phoneticPr fontId="2" type="noConversion"/>
  </si>
  <si>
    <t>예산액</t>
    <phoneticPr fontId="2" type="noConversion"/>
  </si>
  <si>
    <t>예산액</t>
    <phoneticPr fontId="2" type="noConversion"/>
  </si>
  <si>
    <t>전년도
예산액</t>
    <phoneticPr fontId="2" type="noConversion"/>
  </si>
  <si>
    <t>전년도
예산액</t>
    <phoneticPr fontId="2" type="noConversion"/>
  </si>
  <si>
    <t>비교증감</t>
    <phoneticPr fontId="2" type="noConversion"/>
  </si>
  <si>
    <t>비교증감</t>
    <phoneticPr fontId="2" type="noConversion"/>
  </si>
  <si>
    <t>산출기초(SGD)</t>
    <phoneticPr fontId="2" type="noConversion"/>
  </si>
  <si>
    <t>관</t>
    <phoneticPr fontId="2" type="noConversion"/>
  </si>
  <si>
    <t>관</t>
    <phoneticPr fontId="2" type="noConversion"/>
  </si>
  <si>
    <t>항</t>
    <phoneticPr fontId="2" type="noConversion"/>
  </si>
  <si>
    <t>항</t>
    <phoneticPr fontId="2" type="noConversion"/>
  </si>
  <si>
    <t>목</t>
    <phoneticPr fontId="2" type="noConversion"/>
  </si>
  <si>
    <t>학부모부담수입</t>
    <phoneticPr fontId="2" type="noConversion"/>
  </si>
  <si>
    <t>등록금</t>
    <phoneticPr fontId="2" type="noConversion"/>
  </si>
  <si>
    <t>입학금</t>
    <phoneticPr fontId="2" type="noConversion"/>
  </si>
  <si>
    <t>소계</t>
    <phoneticPr fontId="2" type="noConversion"/>
  </si>
  <si>
    <t>소계</t>
    <phoneticPr fontId="2" type="noConversion"/>
  </si>
  <si>
    <t>수업료</t>
    <phoneticPr fontId="2" type="noConversion"/>
  </si>
  <si>
    <t>소계</t>
    <phoneticPr fontId="2" type="noConversion"/>
  </si>
  <si>
    <t>학교운영지원비</t>
    <phoneticPr fontId="2" type="noConversion"/>
  </si>
  <si>
    <t>학교운영지원비</t>
    <phoneticPr fontId="2" type="noConversion"/>
  </si>
  <si>
    <t>수익자부담경비</t>
    <phoneticPr fontId="2" type="noConversion"/>
  </si>
  <si>
    <t>학교급식비</t>
    <phoneticPr fontId="2" type="noConversion"/>
  </si>
  <si>
    <t>소계</t>
    <phoneticPr fontId="2" type="noConversion"/>
  </si>
  <si>
    <t>소계</t>
    <phoneticPr fontId="2" type="noConversion"/>
  </si>
  <si>
    <t>소계</t>
    <phoneticPr fontId="2" type="noConversion"/>
  </si>
  <si>
    <t>지원금수입</t>
    <phoneticPr fontId="2" type="noConversion"/>
  </si>
  <si>
    <t>교육부지원금</t>
    <phoneticPr fontId="2" type="noConversion"/>
  </si>
  <si>
    <t>현지채용교직원인건비</t>
    <phoneticPr fontId="2" type="noConversion"/>
  </si>
  <si>
    <t>운영비</t>
    <phoneticPr fontId="2" type="noConversion"/>
  </si>
  <si>
    <t>임차료</t>
    <phoneticPr fontId="2" type="noConversion"/>
  </si>
  <si>
    <t>-</t>
  </si>
  <si>
    <t>-</t>
    <phoneticPr fontId="2" type="noConversion"/>
  </si>
  <si>
    <t>소계</t>
    <phoneticPr fontId="2" type="noConversion"/>
  </si>
  <si>
    <t>기타국고지원금</t>
    <phoneticPr fontId="2" type="noConversion"/>
  </si>
  <si>
    <t>기타지원금</t>
    <phoneticPr fontId="2" type="noConversion"/>
  </si>
  <si>
    <t>행정활동수입</t>
    <phoneticPr fontId="2" type="noConversion"/>
  </si>
  <si>
    <t>사용료및수수료수입</t>
    <phoneticPr fontId="2" type="noConversion"/>
  </si>
  <si>
    <t>사용료 및 수수료</t>
    <phoneticPr fontId="2" type="noConversion"/>
  </si>
  <si>
    <t>자산매각수입</t>
    <phoneticPr fontId="2" type="noConversion"/>
  </si>
  <si>
    <t>이자수입</t>
    <phoneticPr fontId="2" type="noConversion"/>
  </si>
  <si>
    <t>-</t>
    <phoneticPr fontId="2" type="noConversion"/>
  </si>
  <si>
    <t>전입금수입</t>
    <phoneticPr fontId="2" type="noConversion"/>
  </si>
  <si>
    <t>학교발전기금 전입금</t>
    <phoneticPr fontId="2" type="noConversion"/>
  </si>
  <si>
    <t>법인전입금</t>
    <phoneticPr fontId="2" type="noConversion"/>
  </si>
  <si>
    <t>일시차입금 차입</t>
    <phoneticPr fontId="2" type="noConversion"/>
  </si>
  <si>
    <t>장기차입금 차입</t>
    <phoneticPr fontId="2" type="noConversion"/>
  </si>
  <si>
    <t>기타수입</t>
    <phoneticPr fontId="2" type="noConversion"/>
  </si>
  <si>
    <t>적립금</t>
    <phoneticPr fontId="2" type="noConversion"/>
  </si>
  <si>
    <t>적립금전입액</t>
    <phoneticPr fontId="2" type="noConversion"/>
  </si>
  <si>
    <t>이월금</t>
    <phoneticPr fontId="2" type="noConversion"/>
  </si>
  <si>
    <t>세입합계</t>
    <phoneticPr fontId="2" type="noConversion"/>
  </si>
  <si>
    <t>인건비</t>
    <phoneticPr fontId="2" type="noConversion"/>
  </si>
  <si>
    <t>&lt;1. 정규교원&gt;</t>
    <phoneticPr fontId="2" type="noConversion"/>
  </si>
  <si>
    <t>직원및계약교직원인건비</t>
    <phoneticPr fontId="2" type="noConversion"/>
  </si>
  <si>
    <t>&lt;1. 정규직원&gt;</t>
    <phoneticPr fontId="2" type="noConversion"/>
  </si>
  <si>
    <t>&lt;2. 계약직&gt;</t>
    <phoneticPr fontId="2" type="noConversion"/>
  </si>
  <si>
    <t>01. 시간강사</t>
    <phoneticPr fontId="2" type="noConversion"/>
  </si>
  <si>
    <t>퇴직적립금</t>
    <phoneticPr fontId="2" type="noConversion"/>
  </si>
  <si>
    <t>학교운영비</t>
    <phoneticPr fontId="2" type="noConversion"/>
  </si>
  <si>
    <t>일반운영비</t>
    <phoneticPr fontId="2" type="noConversion"/>
  </si>
  <si>
    <t>시설장비유지비</t>
    <phoneticPr fontId="2" type="noConversion"/>
  </si>
  <si>
    <t>지급수수료</t>
    <phoneticPr fontId="2" type="noConversion"/>
  </si>
  <si>
    <t>[사무국]</t>
    <phoneticPr fontId="2" type="noConversion"/>
  </si>
  <si>
    <t>각종 세금·공과금</t>
    <phoneticPr fontId="2" type="noConversion"/>
  </si>
  <si>
    <t>여비</t>
    <phoneticPr fontId="2" type="noConversion"/>
  </si>
  <si>
    <t>소모품비</t>
    <phoneticPr fontId="2" type="noConversion"/>
  </si>
  <si>
    <t>복리후생비</t>
    <phoneticPr fontId="2" type="noConversion"/>
  </si>
  <si>
    <t>교수학습활동비</t>
    <phoneticPr fontId="2" type="noConversion"/>
  </si>
  <si>
    <t>[유치원]</t>
    <phoneticPr fontId="2" type="noConversion"/>
  </si>
  <si>
    <t>[중등]</t>
    <phoneticPr fontId="2" type="noConversion"/>
  </si>
  <si>
    <t>[초등]</t>
    <phoneticPr fontId="2" type="noConversion"/>
  </si>
  <si>
    <t>03. 각종 인쇄</t>
    <phoneticPr fontId="2" type="noConversion"/>
  </si>
  <si>
    <t>04. 학습준비물 및 교재.교구 구입</t>
    <phoneticPr fontId="2" type="noConversion"/>
  </si>
  <si>
    <t>05. 학급운영비</t>
    <phoneticPr fontId="2" type="noConversion"/>
  </si>
  <si>
    <t>06. 기타 교수학습활동</t>
    <phoneticPr fontId="2" type="noConversion"/>
  </si>
  <si>
    <t>학생복지비</t>
    <phoneticPr fontId="2" type="noConversion"/>
  </si>
  <si>
    <t>기타학생복지비</t>
    <phoneticPr fontId="2" type="noConversion"/>
  </si>
  <si>
    <t>03. 학생건강 및 안전관리</t>
    <phoneticPr fontId="2" type="noConversion"/>
  </si>
  <si>
    <t>04. 기타학생지원</t>
    <phoneticPr fontId="2" type="noConversion"/>
  </si>
  <si>
    <t>[초등 및 중등]</t>
    <phoneticPr fontId="2" type="noConversion"/>
  </si>
  <si>
    <t>업무추진비</t>
    <phoneticPr fontId="2" type="noConversion"/>
  </si>
  <si>
    <t>01. 업무협의회</t>
    <phoneticPr fontId="2" type="noConversion"/>
  </si>
  <si>
    <t>02. 워크숍 경비</t>
    <phoneticPr fontId="2" type="noConversion"/>
  </si>
  <si>
    <t>자산취득비</t>
    <phoneticPr fontId="2" type="noConversion"/>
  </si>
  <si>
    <t>도서구입비</t>
    <phoneticPr fontId="2" type="noConversion"/>
  </si>
  <si>
    <t>시설비</t>
    <phoneticPr fontId="2" type="noConversion"/>
  </si>
  <si>
    <t>시설(대수선)비</t>
    <phoneticPr fontId="2" type="noConversion"/>
  </si>
  <si>
    <t>장기차입금 상환</t>
    <phoneticPr fontId="2" type="noConversion"/>
  </si>
  <si>
    <t>기타지출</t>
    <phoneticPr fontId="2" type="noConversion"/>
  </si>
  <si>
    <t>예비비</t>
    <phoneticPr fontId="2" type="noConversion"/>
  </si>
  <si>
    <t>적립금전출액</t>
    <phoneticPr fontId="2" type="noConversion"/>
  </si>
  <si>
    <t>반환금</t>
    <phoneticPr fontId="2" type="noConversion"/>
  </si>
  <si>
    <t>잡지출</t>
    <phoneticPr fontId="2" type="noConversion"/>
  </si>
  <si>
    <t>다음연도이월금</t>
    <phoneticPr fontId="2" type="noConversion"/>
  </si>
  <si>
    <t>세출합계(A)</t>
    <phoneticPr fontId="2" type="noConversion"/>
  </si>
  <si>
    <t>싱 가 포 르 한 국 국 제 학 교</t>
    <phoneticPr fontId="2" type="noConversion"/>
  </si>
  <si>
    <t>예 산 총 칙</t>
    <phoneticPr fontId="2" type="noConversion"/>
  </si>
  <si>
    <t>제1조</t>
    <phoneticPr fontId="2" type="noConversion"/>
  </si>
  <si>
    <t>(단위: SGD)</t>
    <phoneticPr fontId="23" type="noConversion"/>
  </si>
  <si>
    <t>세    입</t>
    <phoneticPr fontId="23" type="noConversion"/>
  </si>
  <si>
    <t>세    출</t>
    <phoneticPr fontId="23" type="noConversion"/>
  </si>
  <si>
    <t>과목</t>
    <phoneticPr fontId="23" type="noConversion"/>
  </si>
  <si>
    <t>증감액</t>
    <phoneticPr fontId="23" type="noConversion"/>
  </si>
  <si>
    <t>인건비</t>
    <phoneticPr fontId="23" type="noConversion"/>
  </si>
  <si>
    <t>교수학습활동비</t>
    <phoneticPr fontId="23" type="noConversion"/>
  </si>
  <si>
    <t>행정활동수입</t>
    <phoneticPr fontId="23" type="noConversion"/>
  </si>
  <si>
    <t>업무추진비</t>
    <phoneticPr fontId="2" type="noConversion"/>
  </si>
  <si>
    <t>전입금수입</t>
    <phoneticPr fontId="2" type="noConversion"/>
  </si>
  <si>
    <t>기타수입</t>
    <phoneticPr fontId="2" type="noConversion"/>
  </si>
  <si>
    <t xml:space="preserve"> </t>
    <phoneticPr fontId="2" type="noConversion"/>
  </si>
  <si>
    <t>계</t>
    <phoneticPr fontId="23" type="noConversion"/>
  </si>
  <si>
    <t xml:space="preserve"> </t>
    <phoneticPr fontId="2" type="noConversion"/>
  </si>
  <si>
    <t xml:space="preserve"> </t>
    <phoneticPr fontId="2" type="noConversion"/>
  </si>
  <si>
    <t>잡수입</t>
    <phoneticPr fontId="2" type="noConversion"/>
  </si>
  <si>
    <t>지난연도이월금</t>
    <phoneticPr fontId="2" type="noConversion"/>
  </si>
  <si>
    <t>지난연도수입</t>
    <phoneticPr fontId="2" type="noConversion"/>
  </si>
  <si>
    <t>차입금차입</t>
    <phoneticPr fontId="2" type="noConversion"/>
  </si>
  <si>
    <t>자난연도이월금</t>
    <phoneticPr fontId="2" type="noConversion"/>
  </si>
  <si>
    <t>적립금전출액 및 다음연도
이월금</t>
    <phoneticPr fontId="2" type="noConversion"/>
  </si>
  <si>
    <t>⑩ 이월사업비</t>
    <phoneticPr fontId="2" type="noConversion"/>
  </si>
  <si>
    <t>⑪ 순세계잉여금</t>
    <phoneticPr fontId="2" type="noConversion"/>
  </si>
  <si>
    <t>잡수입_CASH REBATE 등 1,380불 =</t>
    <phoneticPr fontId="2" type="noConversion"/>
  </si>
  <si>
    <t>02. 각종 대회 및 행사</t>
    <phoneticPr fontId="2" type="noConversion"/>
  </si>
  <si>
    <t>저소득층자녀지원</t>
    <phoneticPr fontId="2" type="noConversion"/>
  </si>
  <si>
    <t>방과후학교지원</t>
    <phoneticPr fontId="2" type="noConversion"/>
  </si>
  <si>
    <t>시설(대수선)비-교사동증축</t>
    <phoneticPr fontId="2" type="noConversion"/>
  </si>
  <si>
    <t>기타교육부지원금</t>
    <phoneticPr fontId="2" type="noConversion"/>
  </si>
  <si>
    <t>기타지원금</t>
    <phoneticPr fontId="2" type="noConversion"/>
  </si>
  <si>
    <t>자산매각수입</t>
    <phoneticPr fontId="2" type="noConversion"/>
  </si>
  <si>
    <t>법인전입금</t>
    <phoneticPr fontId="2" type="noConversion"/>
  </si>
  <si>
    <t>지난연도이월사업비</t>
    <phoneticPr fontId="2" type="noConversion"/>
  </si>
  <si>
    <t>지난연도이월순세계잉여금</t>
    <phoneticPr fontId="2" type="noConversion"/>
  </si>
  <si>
    <t>특수교육지원</t>
  </si>
  <si>
    <t>02. 계약제 교직원</t>
  </si>
  <si>
    <t>[도서관운영비]</t>
    <phoneticPr fontId="2" type="noConversion"/>
  </si>
  <si>
    <t>입학금</t>
  </si>
  <si>
    <t>수업료</t>
  </si>
  <si>
    <t>수익자부담경비</t>
  </si>
  <si>
    <t>방과후학교_중학교 200불 * 50명 * 2학기 =</t>
  </si>
  <si>
    <t>방과후학교_고등학교 200불 * 60명 * 2학기 =</t>
  </si>
  <si>
    <t xml:space="preserve">재외국민전형대비특강 300불 * 45명 * 2학기 = </t>
  </si>
  <si>
    <t>싱가포르정부지원금 EMPLOYMENT CREDIT 42,000불 * 1회</t>
  </si>
  <si>
    <t>잡수입_VENDING MACHINE 500불 * 12월 =</t>
  </si>
  <si>
    <t>AP 시험응시료 260불 * 50명=</t>
  </si>
  <si>
    <t>전화유지보수 2,000불 * 2회 =</t>
  </si>
  <si>
    <t>홍보 영상 제작비 1,000불 * 1회=</t>
  </si>
  <si>
    <t xml:space="preserve">화재방화점검 용역 600불 * 4분기 = </t>
  </si>
  <si>
    <t xml:space="preserve">학교방역 용역 1,000불 * 4회 * 4분기 = </t>
  </si>
  <si>
    <t>사무용품 구입 4,000불 * 4분기 =</t>
  </si>
  <si>
    <t>기타소모품 구입 및 비품수선비 2,800불 * 4분기 =</t>
  </si>
  <si>
    <t>교직원 직무능력개발비 300불 * 45명 =</t>
  </si>
  <si>
    <t>교직원 외국어 연수 1,000불 * 3개강좌 * 2학기 =</t>
  </si>
  <si>
    <t>교직원 급량비 지원 2불 * 80명 * 185일 =</t>
  </si>
  <si>
    <t>교직원채용 및 인터넷홍보 등 포스팅비 1,000불 * 12회 =</t>
  </si>
  <si>
    <t>Year-book 제작 및 인쇄 40불 * 500부 =</t>
  </si>
  <si>
    <t>캘린더 제작 및 인쇄 10불 * 600부 =</t>
  </si>
  <si>
    <t>학교홍보브로셔 제작 및 인쇄 13불 * 500부 =</t>
  </si>
  <si>
    <t>배너 및 기념품 구입 20불 * 200개 =</t>
  </si>
  <si>
    <t xml:space="preserve">신규교직원 워크숍 경비 3,000불 * 1회 = </t>
  </si>
  <si>
    <t>입학식 준비 750불 * 1회 =</t>
  </si>
  <si>
    <t>졸업식 준비 1,000불 * 1회 =</t>
  </si>
  <si>
    <t xml:space="preserve">신입생 오리엔테이션 준비 5불 * 50명 = </t>
  </si>
  <si>
    <t>입학설명회 준비 5불 * 50명 =</t>
  </si>
  <si>
    <t>입학식 준비 500불 * 1회 =</t>
  </si>
  <si>
    <t xml:space="preserve">신입생 오리엔테이션 준비 5불 * 65명 * 1회 = </t>
  </si>
  <si>
    <t>입학설명회 준비_교내 5불 * 65명 * 1회 =</t>
  </si>
  <si>
    <t>중국어 말하기 대회 준비 100불 * 6개 학년 =</t>
  </si>
  <si>
    <t>RESERCH PROJECT 준비 10불 * 100명 =　</t>
  </si>
  <si>
    <t>독도행사 준비 1,000불 * 1회 =　</t>
  </si>
  <si>
    <t>체육행사 운영 1,000불 * 10회 =　</t>
  </si>
  <si>
    <t>교육계획서 인쇄 50불 * 30부 =</t>
  </si>
  <si>
    <t>악기 구입 500불 * 5종 =　</t>
  </si>
  <si>
    <t xml:space="preserve">학부모총회 10불 * 100명 = </t>
  </si>
  <si>
    <t>기타체육시설 대여 150불 * 30회 =</t>
  </si>
  <si>
    <t>학부모상담 준비 250불 * 2회 =　</t>
  </si>
  <si>
    <t xml:space="preserve">학부모총회 5불 * 100명 = </t>
  </si>
  <si>
    <t>사물놀이부 지원 5불 * 20명 * 20회 =</t>
  </si>
  <si>
    <t>학생동아리활동 지원 100불 * 10개 * 2회 =　</t>
  </si>
  <si>
    <t>의약품 및 의료기기 구입 6,000불 * 2학기 =</t>
  </si>
  <si>
    <t xml:space="preserve">전체조회 운영 및 학생자치회 운영 400불*2학기 = </t>
  </si>
  <si>
    <t>학생 자치회 운영 1,500불 * 4회 =　</t>
  </si>
  <si>
    <t xml:space="preserve">교육과정협의회 35불 * 30명 * 2회 = </t>
  </si>
  <si>
    <t>학교운영위원회 업무협의 35불 * 15명 * 2회 =</t>
  </si>
  <si>
    <t>노후컴퓨터 교체 1,200불 * 5대 =</t>
  </si>
  <si>
    <t>명절휴가비 10,000불 * 2회 =</t>
  </si>
  <si>
    <t>비자신청 및 발급_동반가족포함 350불 * 80명 =</t>
  </si>
  <si>
    <t>번역, 자문, 각종 점검수수료 등 1,500불 * 2회 =</t>
  </si>
  <si>
    <t>국외_숙박비 200불 * 3명 * 5일 * 2회 =</t>
  </si>
  <si>
    <t>국외_식비 50불 * 5일 * 3명* 2회 =</t>
  </si>
  <si>
    <t>국외_신규교직원 채용 1,000불(왕복교통비,숙박비, 식비 포함) * 2명 * 5일 =</t>
  </si>
  <si>
    <t>국내_교통비 10불 * 10명 * 8회 * 10월 =</t>
  </si>
  <si>
    <t>국내_식비 20불 * 5명 * 3회 * 10월 =</t>
  </si>
  <si>
    <t>정착준비금 500불 * 15명 =</t>
  </si>
  <si>
    <t>귀국지원금 500불 * 15명 =</t>
  </si>
  <si>
    <t xml:space="preserve">생수구입 700불 * 12월 = </t>
  </si>
  <si>
    <t xml:space="preserve">공통 기타 행사 준비 1,000불 * 7회 = </t>
  </si>
  <si>
    <t xml:space="preserve">각종 대회 참가비 1,000불 * 2회 = </t>
  </si>
  <si>
    <t xml:space="preserve">체육교구구입 6,000불 * 2회 = </t>
  </si>
  <si>
    <t>(수익자부담) 방과후학교_중학교 200불 * 50명 * 2학기 =</t>
  </si>
  <si>
    <t>(수익자부담) 방과후학교_고등학교 200불 * 60명 * 2학기 =</t>
  </si>
  <si>
    <t xml:space="preserve">노후프린터 교체 800불 * 2대 = </t>
  </si>
  <si>
    <t>국외_항공료 1,500불(왕복) * 3명 * 2회 =</t>
    <phoneticPr fontId="2" type="noConversion"/>
  </si>
  <si>
    <t>전편입생 면접 준비물품 구입 20불 * 5명 * 2회 =</t>
    <phoneticPr fontId="2" type="noConversion"/>
  </si>
  <si>
    <t>학부모연수 1,000불 * 2학기 =　</t>
    <phoneticPr fontId="2" type="noConversion"/>
  </si>
  <si>
    <t>미디어부활동 지원 100불 * 12명* 2학기 =</t>
    <phoneticPr fontId="2" type="noConversion"/>
  </si>
  <si>
    <t>국외_체재비 75불 * 5일 * 3명 * 2회 =</t>
    <phoneticPr fontId="2" type="noConversion"/>
  </si>
  <si>
    <t>장학금</t>
    <phoneticPr fontId="2" type="noConversion"/>
  </si>
  <si>
    <t>01. 저소득층 학비 지원</t>
    <phoneticPr fontId="2" type="noConversion"/>
  </si>
  <si>
    <t>02. 학생 동아리 지원</t>
    <phoneticPr fontId="2" type="noConversion"/>
  </si>
  <si>
    <t xml:space="preserve"> 국가, 단체 등으로부터 그 용도가 지정되고 소요전액이 교부된 경비 또는 수익자부담경비는 추가경정예산의 성립 이전에 이를 사용할 수 있으며, 이는 동일 회계연도내의 차기 추가경정 예산에 계상한다. 다만, 회계연도말 2개월 이내에 용도가 지정되고 소요 전액이 교부된 경비(목적사업비 등 정산재원)에 대해서 불가피한 사유로 추가경정예산을 편성하지 못할 경우 학교운영위원회의와 이사회 심의·의결을 받은 것으로 간주 처리한 후 차기 학교운영위원회와
 이사회 회의에 보고한다.</t>
    <phoneticPr fontId="2" type="noConversion"/>
  </si>
  <si>
    <t>동일 예산 관내의 항간 또는 목간에 예산의 과부족이 있는 경우에는 사학기관재무회계규칙 제21조의 제3항의 규정에 의하여 상호 전용할 수 있다.</t>
    <phoneticPr fontId="2" type="noConversion"/>
  </si>
  <si>
    <t>다음의 경비에 부족이 생겼을 때에는 비목 상호간 또는 타 비목으로부터 전용하여 사용할 수 있다.
  1. 교직원인건비
  2. 비정규직보수, 강사료
  3. 세금, 공과금, 반환금</t>
    <phoneticPr fontId="2" type="noConversion"/>
  </si>
  <si>
    <t>차입금상환</t>
    <phoneticPr fontId="2" type="noConversion"/>
  </si>
  <si>
    <t>차입원리금상환</t>
    <phoneticPr fontId="2" type="noConversion"/>
  </si>
  <si>
    <t>시설비(대수선비)</t>
    <phoneticPr fontId="2" type="noConversion"/>
  </si>
  <si>
    <t>기타일반수용비</t>
    <phoneticPr fontId="2" type="noConversion"/>
  </si>
  <si>
    <t>차량유지비</t>
    <phoneticPr fontId="2" type="noConversion"/>
  </si>
  <si>
    <t>수도광열비</t>
    <phoneticPr fontId="2" type="noConversion"/>
  </si>
  <si>
    <t>리스·임차료</t>
    <phoneticPr fontId="2" type="noConversion"/>
  </si>
  <si>
    <t>교원인건비</t>
    <phoneticPr fontId="2" type="noConversion"/>
  </si>
  <si>
    <t>산출기초(단위 : SGD)</t>
    <phoneticPr fontId="2" type="noConversion"/>
  </si>
  <si>
    <t>방과후학교_유치원 150불 * 20명 * 2학기 =</t>
    <phoneticPr fontId="2" type="noConversion"/>
  </si>
  <si>
    <t xml:space="preserve">민속의 날 행사 1,000불 * 1회 = </t>
    <phoneticPr fontId="2" type="noConversion"/>
  </si>
  <si>
    <t>물놀이 행사 500불 * 1회 =</t>
    <phoneticPr fontId="2" type="noConversion"/>
  </si>
  <si>
    <t xml:space="preserve">교육과정 협의회 35불 * 10명 * 2회 = </t>
    <phoneticPr fontId="2" type="noConversion"/>
  </si>
  <si>
    <t>(수익자부담) 방과후학교 교육비 150불 * 20명 * 2학기 =</t>
    <phoneticPr fontId="2" type="noConversion"/>
  </si>
  <si>
    <t>현장체험학습_유치원 40불 * 50명 * 2회 =</t>
    <phoneticPr fontId="2" type="noConversion"/>
  </si>
  <si>
    <t>융합과학탐구대회 운영 600불 * 3개 학년 =</t>
    <phoneticPr fontId="2" type="noConversion"/>
  </si>
  <si>
    <t>공개수업 준비물 50불 * 30명 * 1회 =</t>
    <phoneticPr fontId="2" type="noConversion"/>
  </si>
  <si>
    <t>학교신문 인쇄(온라인) 4,000불 * 2학기 =</t>
    <phoneticPr fontId="2" type="noConversion"/>
  </si>
  <si>
    <t>교직원 동아리활동 지원금 2,000불 * 5개 =</t>
    <phoneticPr fontId="2" type="noConversion"/>
  </si>
  <si>
    <t>홈페이지, 전자결재, 이메일 사용료 1,250불 * 2회 =</t>
    <phoneticPr fontId="2" type="noConversion"/>
  </si>
  <si>
    <t xml:space="preserve">(목적사업비) 특수교육지원 10,000불 * 1년 = </t>
    <phoneticPr fontId="2" type="noConversion"/>
  </si>
  <si>
    <t>-</t>
    <phoneticPr fontId="2" type="noConversion"/>
  </si>
  <si>
    <t>제2조</t>
    <phoneticPr fontId="2" type="noConversion"/>
  </si>
  <si>
    <t>제3조</t>
    <phoneticPr fontId="2" type="noConversion"/>
  </si>
  <si>
    <t>제4조</t>
    <phoneticPr fontId="23" type="noConversion"/>
  </si>
  <si>
    <t>제5조</t>
    <phoneticPr fontId="2" type="noConversion"/>
  </si>
  <si>
    <t>제6조</t>
    <phoneticPr fontId="2" type="noConversion"/>
  </si>
  <si>
    <t xml:space="preserve">교수학습자료구입 20,000불 * 1회 = </t>
    <phoneticPr fontId="2" type="noConversion"/>
  </si>
  <si>
    <t>전기유지보수 3,600불 * 4분기 =</t>
    <phoneticPr fontId="2" type="noConversion"/>
  </si>
  <si>
    <t>자문회계사컨설팅 1,000불 * 4분기 =</t>
    <phoneticPr fontId="2" type="noConversion"/>
  </si>
  <si>
    <t>결산감사 15,000불 * 1회 =</t>
    <phoneticPr fontId="2" type="noConversion"/>
  </si>
  <si>
    <t>학교차량 보험료 3,000불 * 3대 =</t>
    <phoneticPr fontId="2" type="noConversion"/>
  </si>
  <si>
    <t xml:space="preserve">GST 137,500불 * 4회 = </t>
    <phoneticPr fontId="2" type="noConversion"/>
  </si>
  <si>
    <t>도서관 도서구입 15불 * 1,000권 * 2학기 =</t>
    <phoneticPr fontId="2" type="noConversion"/>
  </si>
  <si>
    <t>국외_신규교직원 이전비 1,000불 * 12명 =</t>
    <phoneticPr fontId="2" type="noConversion"/>
  </si>
  <si>
    <t>교직원 특근매식비 8불 * 10명 * 185일 =</t>
    <phoneticPr fontId="2" type="noConversion"/>
  </si>
  <si>
    <t>교직원자녀학비수당 소득세 부담금 지원 3,000불 * 25명 =</t>
    <phoneticPr fontId="2" type="noConversion"/>
  </si>
  <si>
    <t>졸업식 선물 및 준비물품 30불 * 20명 * 1회 =</t>
    <phoneticPr fontId="2" type="noConversion"/>
  </si>
  <si>
    <t xml:space="preserve">일반학급 500불 * 3학급 * 2학기 = </t>
    <phoneticPr fontId="2" type="noConversion"/>
  </si>
  <si>
    <t>스포츠데이 운영 400불 * 6학급 * 1회 =</t>
    <phoneticPr fontId="2" type="noConversion"/>
  </si>
  <si>
    <t>Epic Kids 상품 구입 10불 * 70명 * 2회 =</t>
    <phoneticPr fontId="2" type="noConversion"/>
  </si>
  <si>
    <t>악기 및 악보 구입 1,000불 * 3회 =　</t>
    <phoneticPr fontId="2" type="noConversion"/>
  </si>
  <si>
    <t>Epic Kids 프로그램 운영비 5,000불 * 1회=</t>
    <phoneticPr fontId="2" type="noConversion"/>
  </si>
  <si>
    <t xml:space="preserve">레벨학급 250불 * 11학급(Foundation, Chinese, literacy)  * 2학기 = </t>
    <phoneticPr fontId="2" type="noConversion"/>
  </si>
  <si>
    <t>TOEFL Primary&amp;Junior TEST 응시료 (60$*60명+50$*60명+시험감독 10명*60$=</t>
    <phoneticPr fontId="2" type="noConversion"/>
  </si>
  <si>
    <t>오케스트라 지원 5불 * 50명 * 20회 =</t>
    <phoneticPr fontId="2" type="noConversion"/>
  </si>
  <si>
    <t>영어 미디오 클럽 700불 * 2회 =</t>
    <phoneticPr fontId="2" type="noConversion"/>
  </si>
  <si>
    <t>축구대회 준비 및 운영 50불 * 20명 * 2회</t>
    <phoneticPr fontId="2" type="noConversion"/>
  </si>
  <si>
    <t>SCIENCE FESTIVAL 준비 4,000불 * 1회 =　</t>
    <phoneticPr fontId="2" type="noConversion"/>
  </si>
  <si>
    <t xml:space="preserve">교재 구입 50불 * 162명 * 2회 = </t>
    <phoneticPr fontId="2" type="noConversion"/>
  </si>
  <si>
    <t>기타교육시설 대여 150불 * 10회 =</t>
    <phoneticPr fontId="2" type="noConversion"/>
  </si>
  <si>
    <t>중고등학생 영어공인시험 응시료 지원 
 1인당 90불 *162명 + 시험 감독 65불 * 10명 + 재료구입 100불 * 1회 =</t>
    <phoneticPr fontId="2" type="noConversion"/>
  </si>
  <si>
    <t>SKIS DAY 준비 10,000불* 1회 =</t>
    <phoneticPr fontId="2" type="noConversion"/>
  </si>
  <si>
    <t xml:space="preserve">교구 구입 50불 * 162명 * 2회 = </t>
    <phoneticPr fontId="2" type="noConversion"/>
  </si>
  <si>
    <t>고3 2학기 통합교육과정운영 1,000불 * 10회 =</t>
    <phoneticPr fontId="2" type="noConversion"/>
  </si>
  <si>
    <t xml:space="preserve">영어학습프로그램(클래스카드) 연회비 330불 * 1회 = </t>
    <phoneticPr fontId="2" type="noConversion"/>
  </si>
  <si>
    <t>직원 협의회 35불 * 5명 * 2회 =</t>
    <phoneticPr fontId="2" type="noConversion"/>
  </si>
  <si>
    <t>후드청소 1,498불 * 1회 =</t>
    <phoneticPr fontId="2" type="noConversion"/>
  </si>
  <si>
    <t>건강검진 300불 * 5명 =</t>
    <phoneticPr fontId="2" type="noConversion"/>
  </si>
  <si>
    <t xml:space="preserve">방과후학교지원 30,000불 * 1회 = </t>
    <phoneticPr fontId="2" type="noConversion"/>
  </si>
  <si>
    <t>유치원 6불 * 37명 * 185일 =</t>
    <phoneticPr fontId="2" type="noConversion"/>
  </si>
  <si>
    <t>교직원 직무연수 등 2,000불 *  2학기 =</t>
    <phoneticPr fontId="2" type="noConversion"/>
  </si>
  <si>
    <t xml:space="preserve">(목적사업비)공통 교수학습자료구입 20,000불 * 1회 = </t>
    <phoneticPr fontId="2" type="noConversion"/>
  </si>
  <si>
    <t>기타노후장비 교체 2,000불 * 5대 =</t>
    <phoneticPr fontId="2" type="noConversion"/>
  </si>
  <si>
    <t>기타 비품구입 2,000불 * 5회 =</t>
    <phoneticPr fontId="2" type="noConversion"/>
  </si>
  <si>
    <t>폐식용유 매각 수입 등  기타 수입</t>
    <phoneticPr fontId="9" type="noConversion"/>
  </si>
  <si>
    <t>일반운영비</t>
    <phoneticPr fontId="23" type="noConversion"/>
  </si>
  <si>
    <t xml:space="preserve">
자산취득비</t>
    <phoneticPr fontId="2" type="noConversion"/>
  </si>
  <si>
    <t>2025학년도</t>
    <phoneticPr fontId="2" type="noConversion"/>
  </si>
  <si>
    <t xml:space="preserve">2025학년도 예산편성의 기본방침은 다음과 같다.
    1) 안전한 교육 환경 조성을 위해 시설예산 확보에 노력한다. 
    2) 소모성 및 행사성 경비 편성을 억제한다. 
    3) 중복·유사·사업성과가 낮은 사업은 축소·통합·폐지하는 등 예산 효율성을 위해 노력한다. </t>
    <phoneticPr fontId="2" type="noConversion"/>
  </si>
  <si>
    <t xml:space="preserve">2025학년도 장기차입금 또는 일시차입금의 한도액은 S$0으로 한다. </t>
    <phoneticPr fontId="2" type="noConversion"/>
  </si>
  <si>
    <t>2025학년도 학교회계 세입·세출예산서 총괄표</t>
    <phoneticPr fontId="23" type="noConversion"/>
  </si>
  <si>
    <t>예산액</t>
    <phoneticPr fontId="23" type="noConversion"/>
  </si>
  <si>
    <t>예산액</t>
    <phoneticPr fontId="23" type="noConversion"/>
  </si>
  <si>
    <t>전년도
예산액</t>
    <phoneticPr fontId="23" type="noConversion"/>
  </si>
  <si>
    <t>2025학년도 싱가포르한국국제학교 세입예산서</t>
    <phoneticPr fontId="2" type="noConversion"/>
  </si>
  <si>
    <t>2025학년도 싱가포르한국국제학교 세출예산서</t>
    <phoneticPr fontId="2" type="noConversion"/>
  </si>
  <si>
    <t>유.초.중.고 3,270불 * 80명 =</t>
    <phoneticPr fontId="2" type="noConversion"/>
  </si>
  <si>
    <t xml:space="preserve">초등학교 7,042불 * 142명 * 2학기 = </t>
    <phoneticPr fontId="2" type="noConversion"/>
  </si>
  <si>
    <t>중학교 10,070불 * 64명 * 2학기 =</t>
    <phoneticPr fontId="2" type="noConversion"/>
  </si>
  <si>
    <t>고등학교 12,504불 * 87명 * 2학기 =</t>
    <phoneticPr fontId="2" type="noConversion"/>
  </si>
  <si>
    <t>유치원 6,712불 * 37명 * 2학기 =</t>
    <phoneticPr fontId="2" type="noConversion"/>
  </si>
  <si>
    <t>초등학교 7불 * 142명 * 185일 =</t>
    <phoneticPr fontId="2" type="noConversion"/>
  </si>
  <si>
    <t>이자 수입 70,000불 * 1회 =</t>
    <phoneticPr fontId="2" type="noConversion"/>
  </si>
  <si>
    <t>학교방문비 및 강당사용료 500불 * 2회 =</t>
    <phoneticPr fontId="2" type="noConversion"/>
  </si>
  <si>
    <t xml:space="preserve">인건비 625,000불 * 2회 = </t>
    <phoneticPr fontId="2" type="noConversion"/>
  </si>
  <si>
    <t>운영비 410,000불 * 2회 =</t>
    <phoneticPr fontId="2" type="noConversion"/>
  </si>
  <si>
    <t>저소득층자녀학비지원 30,000불 * 1회 =</t>
    <phoneticPr fontId="2" type="noConversion"/>
  </si>
  <si>
    <t>특이소요(특수학급운영)</t>
    <phoneticPr fontId="2" type="noConversion"/>
  </si>
  <si>
    <t>현장체험학습_초등학교 50불 * 150명 * 4회 =</t>
    <phoneticPr fontId="2" type="noConversion"/>
  </si>
  <si>
    <t xml:space="preserve">(목적사업비)특수학급운영경비(인건비 등) 131,929불 * 1회 = </t>
    <phoneticPr fontId="2" type="noConversion"/>
  </si>
  <si>
    <t>직책수당_교감 700불 * 1명 * 12개월 =</t>
    <phoneticPr fontId="2" type="noConversion"/>
  </si>
  <si>
    <t>담임수당_중학교 200불 * 2명 * 3학급 * 12개월 =</t>
    <phoneticPr fontId="2" type="noConversion"/>
  </si>
  <si>
    <t>담임수당_고등학교 200불 * 2명 * 3학급 * 12개월 =</t>
    <phoneticPr fontId="2" type="noConversion"/>
  </si>
  <si>
    <t>FWL,CDAC,SDL 기관부담금 5,000불 * 12개월 =</t>
    <phoneticPr fontId="2" type="noConversion"/>
  </si>
  <si>
    <t>직책수당_부장 300불 * 15명 * 12개월 =</t>
    <phoneticPr fontId="2" type="noConversion"/>
  </si>
  <si>
    <t>주택수당_교감 2,500불 * 1명 * 12개월 =</t>
    <phoneticPr fontId="2" type="noConversion"/>
  </si>
  <si>
    <t>주택수당_교원 2,000불 * 27명 * 12개월 =</t>
    <phoneticPr fontId="2" type="noConversion"/>
  </si>
  <si>
    <t>담임수당_유치원 200불 * 3학급 * 12개월 =</t>
    <phoneticPr fontId="2" type="noConversion"/>
  </si>
  <si>
    <t>기본급 3,703불 * 47명 * 12개월 =</t>
    <phoneticPr fontId="2" type="noConversion"/>
  </si>
  <si>
    <t>경력수당 13,000불 * 12개월 =</t>
    <phoneticPr fontId="2" type="noConversion"/>
  </si>
  <si>
    <t>담임수당_초등학교 200불 * 2명 * 6학급 * 12개월 =</t>
    <phoneticPr fontId="2" type="noConversion"/>
  </si>
  <si>
    <t>근속수당 15,000불 * 12개월 =</t>
    <phoneticPr fontId="2" type="noConversion"/>
  </si>
  <si>
    <t>진로진학수당 100불 * 5명 * 12개월 =</t>
    <phoneticPr fontId="2" type="noConversion"/>
  </si>
  <si>
    <t>보결수당_ 내부 200불 * 12개월 =</t>
    <phoneticPr fontId="2" type="noConversion"/>
  </si>
  <si>
    <t>초과근무수당 5,000불 * 12개월 =</t>
    <phoneticPr fontId="2" type="noConversion"/>
  </si>
  <si>
    <t>명절휴가비 35,000불 * 2회 =</t>
    <phoneticPr fontId="2" type="noConversion"/>
  </si>
  <si>
    <t>아침듀티수당 500불 * 12개월 =</t>
    <phoneticPr fontId="2" type="noConversion"/>
  </si>
  <si>
    <t>자녀학비수당 30,000불 * 12개월 =</t>
    <phoneticPr fontId="2" type="noConversion"/>
  </si>
  <si>
    <t xml:space="preserve">(목적사업비) 특수교사 및 보조교사 인건비 96,310 *1회 = </t>
    <phoneticPr fontId="2" type="noConversion"/>
  </si>
  <si>
    <t>직책수당_국장 500불 * 1명 * 12개월 =</t>
    <phoneticPr fontId="2" type="noConversion"/>
  </si>
  <si>
    <t>직책수당_팀장 300불 * 3명 * 12개월 =</t>
    <phoneticPr fontId="2" type="noConversion"/>
  </si>
  <si>
    <t>FWL,CDAC,SDL 기관부담금 2,000불 * 12개월 =</t>
    <phoneticPr fontId="2" type="noConversion"/>
  </si>
  <si>
    <t>기본급 2,879불 * 19명 * 12개월 =</t>
    <phoneticPr fontId="2" type="noConversion"/>
  </si>
  <si>
    <t>경력수당 2,500불 * 12개월 =</t>
    <phoneticPr fontId="2" type="noConversion"/>
  </si>
  <si>
    <t>직책수당_주임 200불 * 1명 * 12개월 =</t>
    <phoneticPr fontId="2" type="noConversion"/>
  </si>
  <si>
    <t>주택수당 11,300불 * 12개월 =</t>
    <phoneticPr fontId="2" type="noConversion"/>
  </si>
  <si>
    <t>근속수당 7,800불 * 12개월 =</t>
    <phoneticPr fontId="2" type="noConversion"/>
  </si>
  <si>
    <t>초과근무수당 6,000불 * 12개월 =</t>
    <phoneticPr fontId="2" type="noConversion"/>
  </si>
  <si>
    <t xml:space="preserve">연가보상비 500불 * 19명 = </t>
    <phoneticPr fontId="2" type="noConversion"/>
  </si>
  <si>
    <t>CPF 기관부담금 40,000불 * 12개월 * 17% =</t>
    <phoneticPr fontId="2" type="noConversion"/>
  </si>
  <si>
    <t>초과수업수당 20,000불 * 9개월 =</t>
    <phoneticPr fontId="2" type="noConversion"/>
  </si>
  <si>
    <t>CPF 기관부담금 10,000불 * 12개월 * 17% =</t>
    <phoneticPr fontId="2" type="noConversion"/>
  </si>
  <si>
    <t>자녀학비수당 13,000불 * 12개월 =</t>
    <phoneticPr fontId="2" type="noConversion"/>
  </si>
  <si>
    <t>정규수업 강사비 10,000불 * 9개월 =　</t>
    <phoneticPr fontId="2" type="noConversion"/>
  </si>
  <si>
    <t xml:space="preserve">보결수당_ 외부 500불 * 9개월 = </t>
    <phoneticPr fontId="2" type="noConversion"/>
  </si>
  <si>
    <t xml:space="preserve">통학버스탑승도우미 1,000불 * 9개월 * 2명 = </t>
    <phoneticPr fontId="2" type="noConversion"/>
  </si>
  <si>
    <t xml:space="preserve">유치원 청소도우미 16불 * 8시간 * 20일 * 9개월 * 1명 = </t>
    <phoneticPr fontId="2" type="noConversion"/>
  </si>
  <si>
    <t>아침듀티수당 300불 * 12개월 =</t>
    <phoneticPr fontId="2" type="noConversion"/>
  </si>
  <si>
    <t>소규모 시설 공사 11,000불 *4식 =</t>
    <phoneticPr fontId="2" type="noConversion"/>
  </si>
  <si>
    <t xml:space="preserve">시설물유지관리 16,000불 * 12개월 = </t>
    <phoneticPr fontId="2" type="noConversion"/>
  </si>
  <si>
    <t>에어컨유지보수 3,000불 * 12개월 =</t>
    <phoneticPr fontId="2" type="noConversion"/>
  </si>
  <si>
    <t>정원관리용역 1,000불 * 12개월 =</t>
    <phoneticPr fontId="2" type="noConversion"/>
  </si>
  <si>
    <t>복사기 임차료 및 사용료 1,000불 * 8대 * 12개월 =</t>
    <phoneticPr fontId="2" type="noConversion"/>
  </si>
  <si>
    <t xml:space="preserve">운송비 및 취급수수료 900불 * 12개월 = </t>
    <phoneticPr fontId="2" type="noConversion"/>
  </si>
  <si>
    <t>인터넷&amp;전화요금(SMS포함) 2,000불 * 12개월 =</t>
    <phoneticPr fontId="2" type="noConversion"/>
  </si>
  <si>
    <t>우편요금 400불 * 5개월 =</t>
    <phoneticPr fontId="2" type="noConversion"/>
  </si>
  <si>
    <t>수도전기료 20,000불 * 12개월 =</t>
    <phoneticPr fontId="2" type="noConversion"/>
  </si>
  <si>
    <t>학교차량 주유비 1,000불 * 3대 * 12개월=</t>
    <phoneticPr fontId="2" type="noConversion"/>
  </si>
  <si>
    <t xml:space="preserve">학교차량 정비 650불 * 3대 * 12개월 = </t>
    <phoneticPr fontId="2" type="noConversion"/>
  </si>
  <si>
    <t>프린터 토너 등 전산소모품 구입 2,000불 * 7회 =</t>
    <phoneticPr fontId="2" type="noConversion"/>
  </si>
  <si>
    <t>교직원의료비지원_가족포함 50불 * 3회 * 30명 * 12개월 =</t>
    <phoneticPr fontId="2" type="noConversion"/>
  </si>
  <si>
    <t>정기간행물구독 50불 * 2부 * 12개월 =</t>
    <phoneticPr fontId="2" type="noConversion"/>
  </si>
  <si>
    <t xml:space="preserve">신규교직원 채용면접 경비 3,000불 * 1회 = </t>
    <phoneticPr fontId="2" type="noConversion"/>
  </si>
  <si>
    <t xml:space="preserve">은행수수료 250불 * 12개월 = </t>
    <phoneticPr fontId="2" type="noConversion"/>
  </si>
  <si>
    <t>청소용역 19,000불 * 12개월 =</t>
    <phoneticPr fontId="2" type="noConversion"/>
  </si>
  <si>
    <t>야간경비용역 6,600불 * 12개월 =</t>
    <phoneticPr fontId="2" type="noConversion"/>
  </si>
  <si>
    <t>토지재산세 20,200불 * 12개월 =</t>
    <phoneticPr fontId="2" type="noConversion"/>
  </si>
  <si>
    <t xml:space="preserve">신입생 오리엔테이션 준비 5불 * 45명 = </t>
    <phoneticPr fontId="2" type="noConversion"/>
  </si>
  <si>
    <t xml:space="preserve">입학식 준비물품 10불 * 45명 = </t>
    <phoneticPr fontId="2" type="noConversion"/>
  </si>
  <si>
    <t>Sports Day 행사 준비 20불 * 45명 * 1회 =</t>
    <phoneticPr fontId="2" type="noConversion"/>
  </si>
  <si>
    <t>기타 행사 준비 20불 * 45명 * 1회 =</t>
    <phoneticPr fontId="2" type="noConversion"/>
  </si>
  <si>
    <t xml:space="preserve">어린이날 선물 구입 10불 * 45명 * 1회 = </t>
    <phoneticPr fontId="2" type="noConversion"/>
  </si>
  <si>
    <t xml:space="preserve">한국전통문화 체험 자료 구입 20불 * 45명 * 6회 = </t>
    <phoneticPr fontId="2" type="noConversion"/>
  </si>
  <si>
    <t xml:space="preserve">국제교류 준비물품 구입 30불 * 45명 * 1회 = </t>
    <phoneticPr fontId="2" type="noConversion"/>
  </si>
  <si>
    <t xml:space="preserve">유초연계 준비물품 구입 10불 * 50명 = </t>
    <phoneticPr fontId="2" type="noConversion"/>
  </si>
  <si>
    <t xml:space="preserve">크리스마스행사 20불 * 45명 =    </t>
    <phoneticPr fontId="2" type="noConversion"/>
  </si>
  <si>
    <t xml:space="preserve">International week 준비물품 구입 50불 * 45명 = </t>
    <phoneticPr fontId="2" type="noConversion"/>
  </si>
  <si>
    <t xml:space="preserve">학습준비물 구입 25불  * 45명 * 4회 = </t>
    <phoneticPr fontId="2" type="noConversion"/>
  </si>
  <si>
    <t>외국어 학습준비물 구입 25불 * 45명 * 2회 =</t>
    <phoneticPr fontId="2" type="noConversion"/>
  </si>
  <si>
    <t>공개수업 준비물 30불 * 45명 =</t>
    <phoneticPr fontId="2" type="noConversion"/>
  </si>
  <si>
    <t xml:space="preserve">교재교구 구입 50불 * 45명 * 2회 = </t>
    <phoneticPr fontId="2" type="noConversion"/>
  </si>
  <si>
    <t>학생외국어교재구입(영어,중국어) 30,000불 * 2학기 =</t>
    <phoneticPr fontId="2" type="noConversion"/>
  </si>
  <si>
    <t>도서관 DB호스팅 및 유지보수 600불 * 1회 =</t>
    <phoneticPr fontId="2" type="noConversion"/>
  </si>
  <si>
    <t>도서관자원봉사자(학생) 업무 협의 20불 * 5명 * 2학기 =</t>
    <phoneticPr fontId="2" type="noConversion"/>
  </si>
  <si>
    <t>(목적사업비) 저소득층자녀 학비지원 30,000불 * 1회 =</t>
    <phoneticPr fontId="2" type="noConversion"/>
  </si>
  <si>
    <t>학생교직원안전공제회비 35불 * 400명 =</t>
    <phoneticPr fontId="2" type="noConversion"/>
  </si>
  <si>
    <t>응급학생수송비 1,000불 * 4회 =</t>
    <phoneticPr fontId="2" type="noConversion"/>
  </si>
  <si>
    <t>사무국 업무협의 35불 * 15명 * 3팀 * 2회 =</t>
    <phoneticPr fontId="2" type="noConversion"/>
  </si>
  <si>
    <t>유관기관 업무협의 35불 * 15명 * 4회 =</t>
    <phoneticPr fontId="2" type="noConversion"/>
  </si>
  <si>
    <t>과학의 날 준비 400불 * 18부스=</t>
    <phoneticPr fontId="2" type="noConversion"/>
  </si>
  <si>
    <t>독서교육 20불 * 150명=</t>
    <phoneticPr fontId="2" type="noConversion"/>
  </si>
  <si>
    <t xml:space="preserve">할로윈행사 &amp; 크리스마스 행사 준비 15불 * 150명 = </t>
    <phoneticPr fontId="2" type="noConversion"/>
  </si>
  <si>
    <t>중국어주간 행사 준비 35불 * 150명 =</t>
    <phoneticPr fontId="2" type="noConversion"/>
  </si>
  <si>
    <t>SKIS Reading week 운영 20불 * 150명 *1회 =</t>
    <phoneticPr fontId="2" type="noConversion"/>
  </si>
  <si>
    <t>오케스트라 정기연주회(대관료 등) 14,000불 * 1회 =</t>
    <phoneticPr fontId="2" type="noConversion"/>
  </si>
  <si>
    <t>사고력 수학 활동 3,000불 * 1회 =</t>
    <phoneticPr fontId="2" type="noConversion"/>
  </si>
  <si>
    <t>심성수련 6불 * 150명 =</t>
    <phoneticPr fontId="2" type="noConversion"/>
  </si>
  <si>
    <t xml:space="preserve">공통 기타 행사 준비 1,000불 * 3회 = </t>
    <phoneticPr fontId="2" type="noConversion"/>
  </si>
  <si>
    <t xml:space="preserve">학습준비물 구입 60불 * 150명 * 2회 = </t>
    <phoneticPr fontId="2" type="noConversion"/>
  </si>
  <si>
    <t xml:space="preserve">동아리활동자료 구입 50불 * 15강좌 * 2학기 = </t>
    <phoneticPr fontId="2" type="noConversion"/>
  </si>
  <si>
    <t xml:space="preserve">과학학습자료 구입(슬기로운 생활 포함) 60불 * 150명 * 2학기 = </t>
    <phoneticPr fontId="2" type="noConversion"/>
  </si>
  <si>
    <t xml:space="preserve">교구 및 악기 수리비용(오케스트라 포함) 500불 * 8회= </t>
    <phoneticPr fontId="2" type="noConversion"/>
  </si>
  <si>
    <t>외국어 학습준비물 구입 12불 * 150명 * 2회 + 500불 * 2회 * 5명(교사) =</t>
    <phoneticPr fontId="2" type="noConversion"/>
  </si>
  <si>
    <t xml:space="preserve">학년별 국제교류 활동 준비 40불 * 130명(2~5학년) * 2회 = </t>
    <phoneticPr fontId="2" type="noConversion"/>
  </si>
  <si>
    <t>IPC 자료 구입 500불 * 6학급 * 2학기 =</t>
    <phoneticPr fontId="2" type="noConversion"/>
  </si>
  <si>
    <t>IPC 전시회 행사 70불*150명 =</t>
    <phoneticPr fontId="2" type="noConversion"/>
  </si>
  <si>
    <t xml:space="preserve">학급운영비 800불 * 6학급 * 2학기 = </t>
    <phoneticPr fontId="2" type="noConversion"/>
  </si>
  <si>
    <t>축구장 대여 200불 * 20회 =</t>
    <phoneticPr fontId="2" type="noConversion"/>
  </si>
  <si>
    <t>수영장 대여 500불 * 3회 =</t>
    <phoneticPr fontId="2" type="noConversion"/>
  </si>
  <si>
    <t>계기교육 및 인성교육 200불 * 6학급 * 4회=</t>
    <phoneticPr fontId="2" type="noConversion"/>
  </si>
  <si>
    <t>합창부 지원 5불 * 20명 * 20회 =</t>
    <phoneticPr fontId="2" type="noConversion"/>
  </si>
  <si>
    <t>판소리부 지원 5불 * 20명 * 20회 =</t>
    <phoneticPr fontId="2" type="noConversion"/>
  </si>
  <si>
    <t xml:space="preserve">(수익자부담) 방과후학교 교육비 150불 * 200명 * 4회  = </t>
    <phoneticPr fontId="2" type="noConversion"/>
  </si>
  <si>
    <t xml:space="preserve">현장체험학습 등 입장료 100불 * 6명* 2회 = </t>
    <phoneticPr fontId="2" type="noConversion"/>
  </si>
  <si>
    <t>대학 입시 설명회 준비 100불 * 10회 =</t>
    <phoneticPr fontId="2" type="noConversion"/>
  </si>
  <si>
    <t xml:space="preserve">시간표작성 프로그램비 330불 * 1회 = </t>
    <phoneticPr fontId="2" type="noConversion"/>
  </si>
  <si>
    <t>해외현장체험학습 인솔교사 여비 3,000불 * 10명 * 1회 =</t>
    <phoneticPr fontId="2" type="noConversion"/>
  </si>
  <si>
    <t>코딩교육 교재, 수업재료, 행사비 30불 * 162명 * 2학기</t>
    <phoneticPr fontId="2" type="noConversion"/>
  </si>
  <si>
    <t>중학 학급운영비 900불 * 3학급 * 2학기 =　</t>
    <phoneticPr fontId="2" type="noConversion"/>
  </si>
  <si>
    <t>고등 학급운영비 900불 * 6학급 * 2학기 =　</t>
    <phoneticPr fontId="2" type="noConversion"/>
  </si>
  <si>
    <t>(수익자부담) 현장체험학습 3,000불 * 162명 =</t>
    <phoneticPr fontId="2" type="noConversion"/>
  </si>
  <si>
    <t>공개수업 및 수업사례 발표 준비 60불 * 23명 * 2회 =</t>
    <phoneticPr fontId="2" type="noConversion"/>
  </si>
  <si>
    <t>애플데이 운영 1,000불 * 1회 =</t>
    <phoneticPr fontId="2" type="noConversion"/>
  </si>
  <si>
    <t>진로탐색 검사지 구입 1,000불 * 2회 =</t>
    <phoneticPr fontId="2" type="noConversion"/>
  </si>
  <si>
    <t>상담실 운영 2,000불 * 1회 =</t>
    <phoneticPr fontId="2" type="noConversion"/>
  </si>
  <si>
    <t>학교폭력예방 및 인성교육 150불 * 10회 =　</t>
    <phoneticPr fontId="2" type="noConversion"/>
  </si>
  <si>
    <t>또래상담부 운영 1,500불 * 2회 =　</t>
    <phoneticPr fontId="2" type="noConversion"/>
  </si>
  <si>
    <t xml:space="preserve">학습준비물 구입 60불 * 162명 * 2회 = </t>
    <phoneticPr fontId="2" type="noConversion"/>
  </si>
  <si>
    <t>축구장 대여 150불 * 40회 =</t>
    <phoneticPr fontId="2" type="noConversion"/>
  </si>
  <si>
    <t xml:space="preserve">Chinese Writing Competition 2,000불 * 1회 = </t>
    <phoneticPr fontId="2" type="noConversion"/>
  </si>
  <si>
    <t>과학학습자료구입 30불 * 162명* 2학기 =</t>
    <phoneticPr fontId="2" type="noConversion"/>
  </si>
  <si>
    <t>수학구조물 대회 1,500불 * 1회 =</t>
    <phoneticPr fontId="2" type="noConversion"/>
  </si>
  <si>
    <t xml:space="preserve">수학 창의력 한마당 2,000불 *1회 = </t>
    <phoneticPr fontId="2" type="noConversion"/>
  </si>
  <si>
    <t>매스플랫 플랫폼 8,000불 * 1회 =</t>
    <phoneticPr fontId="2" type="noConversion"/>
  </si>
  <si>
    <t xml:space="preserve">대입 출정식 준비 8불(간식비) * 40명 * 1회 = </t>
    <phoneticPr fontId="2" type="noConversion"/>
  </si>
  <si>
    <t>2학기 예비 고3 진로체험활동운영 1,000불 * 2회 =</t>
    <phoneticPr fontId="2" type="noConversion"/>
  </si>
  <si>
    <t>스쿨프로파일 제작 2,500불 * 1회 =　</t>
    <phoneticPr fontId="2" type="noConversion"/>
  </si>
  <si>
    <t>중등 대학입학워크숍 35불(협의회)*5명*4회 +
15불(간식비)*5명*4회 =</t>
    <phoneticPr fontId="2" type="noConversion"/>
  </si>
  <si>
    <t>세계한국어웅변대회 준비 1,000불 * 1회 =　</t>
    <phoneticPr fontId="2" type="noConversion"/>
  </si>
  <si>
    <t>한글날 행사 준비 1,000불 * 1회 =　</t>
    <phoneticPr fontId="2" type="noConversion"/>
  </si>
  <si>
    <t>급식재료비 22,904불 * 9개월 =</t>
    <phoneticPr fontId="2" type="noConversion"/>
  </si>
  <si>
    <t>인건비(기본급,주택수당,의료비 등 포함) 4,400불 * 5명 * 12개월 =</t>
    <phoneticPr fontId="2" type="noConversion"/>
  </si>
  <si>
    <t>카페테리아재료비 130불 * 9개월 =</t>
    <phoneticPr fontId="2" type="noConversion"/>
  </si>
  <si>
    <t>소모품구입 400불 * 12개월 =</t>
    <phoneticPr fontId="2" type="noConversion"/>
  </si>
  <si>
    <t>식당방역 307불 * 12개월 =</t>
    <phoneticPr fontId="2" type="noConversion"/>
  </si>
  <si>
    <t>식당하수도 청소 2,722불 * 1회 =</t>
    <phoneticPr fontId="2" type="noConversion"/>
  </si>
  <si>
    <t>식기세척기렌탈 및 세척제 1,000불 * 11개월 =</t>
    <phoneticPr fontId="2" type="noConversion"/>
  </si>
  <si>
    <t>시설장비유지보수 400 * 12개월 =</t>
    <phoneticPr fontId="2" type="noConversion"/>
  </si>
  <si>
    <t>출장비 30불 * 10개월 =</t>
    <phoneticPr fontId="2" type="noConversion"/>
  </si>
  <si>
    <t>각종수수료 1,000불 * 12개월 =</t>
    <phoneticPr fontId="2" type="noConversion"/>
  </si>
  <si>
    <t xml:space="preserve">전산장비유지보수 3,000불 * 12개월 = </t>
    <phoneticPr fontId="2" type="noConversion"/>
  </si>
  <si>
    <t>건물화재보험 등 27,000불 * 1회 =</t>
    <phoneticPr fontId="2" type="noConversion"/>
  </si>
  <si>
    <t>회계.급여 시스템 사용료 6,500불 * 1식 =</t>
    <phoneticPr fontId="2" type="noConversion"/>
  </si>
  <si>
    <t>외부버스 임차료 6,000불 * 4회 =</t>
    <phoneticPr fontId="2" type="noConversion"/>
  </si>
  <si>
    <t>도서관 소모품구입 1,000불 * 2회 =</t>
    <phoneticPr fontId="2" type="noConversion"/>
  </si>
  <si>
    <t xml:space="preserve">현장체험학습_중.고 3,000불 * 162명 * 1회 = </t>
    <phoneticPr fontId="2" type="noConversion"/>
  </si>
  <si>
    <t>방학중 급식비 3,000불 * 2회 =</t>
    <phoneticPr fontId="2" type="noConversion"/>
  </si>
  <si>
    <t xml:space="preserve">자판기판매 800불 * 9개월 = </t>
    <phoneticPr fontId="2" type="noConversion"/>
  </si>
  <si>
    <t>교직원 6불 * 50명 * 180일 =</t>
    <phoneticPr fontId="2" type="noConversion"/>
  </si>
  <si>
    <t xml:space="preserve">학교청구금 1,100불 * 10개월 = </t>
    <phoneticPr fontId="2" type="noConversion"/>
  </si>
  <si>
    <t>중.고등학교 8불 * 151명 * 185일 =</t>
    <phoneticPr fontId="2" type="noConversion"/>
  </si>
  <si>
    <t>가스비 1,000불 * 12개월 =</t>
    <phoneticPr fontId="2" type="noConversion"/>
  </si>
  <si>
    <t>CPF기관부담금 40,680불 * 1회 =</t>
    <phoneticPr fontId="2" type="noConversion"/>
  </si>
  <si>
    <t xml:space="preserve"> (수익자부담)방과후학교_초중고통합 오케스트라 500불 * 50명 * 4회 = </t>
    <phoneticPr fontId="2" type="noConversion"/>
  </si>
  <si>
    <t xml:space="preserve">방과후학교_(초중고 통합)오케스트라 500불 * 50명 * 4회 = </t>
    <phoneticPr fontId="2" type="noConversion"/>
  </si>
  <si>
    <t xml:space="preserve">방과후학교_초등학교 150불 * 200명 * 4회 = </t>
    <phoneticPr fontId="2" type="noConversion"/>
  </si>
  <si>
    <t xml:space="preserve">정보(챗GPT 등) 플랫폼 500불 * 2종 =  </t>
    <phoneticPr fontId="2" type="noConversion"/>
  </si>
  <si>
    <t>(목적사업비) 특수학급 채용비 19,816불 * 1회</t>
    <phoneticPr fontId="2" type="noConversion"/>
  </si>
  <si>
    <t xml:space="preserve">  </t>
    <phoneticPr fontId="2" type="noConversion"/>
  </si>
  <si>
    <t>(목적사업비) 특수학급 구축 7,130불 * 1식 =</t>
    <phoneticPr fontId="2" type="noConversion"/>
  </si>
  <si>
    <t>코딩교육 교재, 수업재료,행사비 30불 * 150명(1-6학년) * 1회 =</t>
    <phoneticPr fontId="2" type="noConversion"/>
  </si>
  <si>
    <t xml:space="preserve">(목적사업비) 방과후학교 교육비 30,000불 * 1회 = </t>
    <phoneticPr fontId="2" type="noConversion"/>
  </si>
  <si>
    <t xml:space="preserve">싱가포르정부기관 수수료 17,000불 * 1회 = </t>
    <phoneticPr fontId="2" type="noConversion"/>
  </si>
  <si>
    <t>국제교류 및 영어행사 운영비 25불 * 162명 * 4회 =</t>
    <phoneticPr fontId="2" type="noConversion"/>
  </si>
  <si>
    <t xml:space="preserve">국제교류 협의회 35불 * 15명 * 1회 = </t>
    <phoneticPr fontId="2" type="noConversion"/>
  </si>
  <si>
    <t xml:space="preserve">과학의날 협의회 35불 * 10명 * 1회 = </t>
    <phoneticPr fontId="2" type="noConversion"/>
  </si>
  <si>
    <t xml:space="preserve">교육과정협의회 35불 * 20명 * 2회 = </t>
    <phoneticPr fontId="2" type="noConversion"/>
  </si>
  <si>
    <t>초등 행사 업무협의 35불 * 20명 * 4회 =</t>
    <phoneticPr fontId="2" type="noConversion"/>
  </si>
  <si>
    <t xml:space="preserve">리서치프로젝트 업무협의 35불 * 12명 * 2회 = </t>
    <phoneticPr fontId="2" type="noConversion"/>
  </si>
  <si>
    <t>수업사례 발표 및 공유 업무협의 35불 * 23명 * 2회 =</t>
    <phoneticPr fontId="2" type="noConversion"/>
  </si>
  <si>
    <t xml:space="preserve">스포츠데이 운영 업무협의 35불 * 26명 = </t>
    <phoneticPr fontId="2" type="noConversion"/>
  </si>
  <si>
    <t>MUN 운영비 10불 * 162명 + MUN 참가비 2,000불 * 1회 =</t>
    <phoneticPr fontId="2" type="noConversion"/>
  </si>
  <si>
    <t>대학입학사정관 업무협의 35불 * 10대학 * 8명 =</t>
    <phoneticPr fontId="2" type="noConversion"/>
  </si>
  <si>
    <t>교직원 경조사 500불 * 10명 =</t>
    <phoneticPr fontId="2" type="noConversion"/>
  </si>
  <si>
    <t>교직원 간담회 35불 * 80명 * 2회 =</t>
    <phoneticPr fontId="2" type="noConversion"/>
  </si>
  <si>
    <t xml:space="preserve">전체 교직원 워크숍 30불 * 90명 * 2일* 2학기 = </t>
    <phoneticPr fontId="2" type="noConversion"/>
  </si>
  <si>
    <t>태권도수업 운영비 10불 * 150명 =</t>
    <phoneticPr fontId="2" type="noConversion"/>
  </si>
  <si>
    <t xml:space="preserve">진학활동 및 명사 특강 500불 * 10회 * 2학기 = </t>
    <phoneticPr fontId="2" type="noConversion"/>
  </si>
  <si>
    <t>노후에어컨 교체 5,000불 * 6대 =</t>
    <phoneticPr fontId="2" type="noConversion"/>
  </si>
  <si>
    <t xml:space="preserve">법인전입금 619,682불 * 1회 = </t>
    <phoneticPr fontId="2" type="noConversion"/>
  </si>
  <si>
    <t>법인적립금 619,682불 * 1회 =</t>
    <phoneticPr fontId="2" type="noConversion"/>
  </si>
  <si>
    <t>이월금 2,621,814불 * 1회 =</t>
    <phoneticPr fontId="2" type="noConversion"/>
  </si>
  <si>
    <r>
      <t xml:space="preserve">2025학년도 싱가포르한국국제학교 세입,세출예산 총액은  </t>
    </r>
    <r>
      <rPr>
        <sz val="11"/>
        <rFont val="맑은 고딕"/>
        <family val="3"/>
        <charset val="129"/>
        <scheme val="minor"/>
      </rPr>
      <t xml:space="preserve">S$13,208,937로 하며, 세입.세출의 명세는 '세입세출예산서'와 같다. </t>
    </r>
    <phoneticPr fontId="2" type="noConversion"/>
  </si>
  <si>
    <t>이월금 2,000,000* 1회 =</t>
    <phoneticPr fontId="2" type="noConversion"/>
  </si>
  <si>
    <t>노후시설(A동, B동) 대수선비 429,942불 * 1식 =</t>
    <phoneticPr fontId="2" type="noConversion"/>
  </si>
  <si>
    <t>CAFETERIA 판매 4,000불 * 10개월  =</t>
    <phoneticPr fontId="2" type="noConversion"/>
  </si>
  <si>
    <t>학부모 간담회 10불 * 16명 * 4회 =</t>
    <phoneticPr fontId="2" type="noConversion"/>
  </si>
  <si>
    <t>싱가포르한국국제학교회계
세입 ·세출 예산서</t>
    <phoneticPr fontId="23" type="noConversion"/>
  </si>
  <si>
    <t>SPORT DAY 운영 15불 * 162명 =　</t>
    <phoneticPr fontId="2" type="noConversion"/>
  </si>
  <si>
    <t>IPC 등록 갱신비용 5,250불 * 1회 =</t>
    <phoneticPr fontId="2" type="noConversion"/>
  </si>
  <si>
    <t>(수익자부담)유치원 40불 * 50명 * 2회 =</t>
    <phoneticPr fontId="2" type="noConversion"/>
  </si>
  <si>
    <t>(수익자부담) 현장체험학습 50불 * 150명 * 4회 =</t>
    <phoneticPr fontId="2" type="noConversion"/>
  </si>
  <si>
    <t>(수익자부담) 재외국민전형대비특강 300불 *45명* 2학기 =　</t>
    <phoneticPr fontId="2" type="noConversion"/>
  </si>
  <si>
    <t>(수익자부담) AP 시험응시료 260불 * 50명=</t>
    <phoneticPr fontId="2" type="noConversion"/>
  </si>
  <si>
    <t>(목적사업비) 특수학급 교육운영비 8,673불 * 1식 =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</si>
</sst>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4" formatCode="_-&quot;₩&quot;* #,##0.00_-;\-&quot;₩&quot;* #,##0.00_-;_-&quot;₩&quot;* &quot;-&quot;??_-;_-@_-"/>
    <numFmt numFmtId="176" formatCode="_(* #,##0_);_(* \(#,##0\);_(* &quot;-&quot;_);_(@_)"/>
    <numFmt numFmtId="177" formatCode="_(* #,##0.00_);_(* \(#,##0.00\);_(* &quot;-&quot;_);_(@_)"/>
    <numFmt numFmtId="178" formatCode="#,##0_ "/>
    <numFmt numFmtId="179" formatCode="#,##0.00_ "/>
    <numFmt numFmtId="180" formatCode="\(0.00%\)"/>
    <numFmt numFmtId="181" formatCode="#,##0;\△#,##0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돋움"/>
      <family val="3"/>
      <charset val="129"/>
    </font>
    <font>
      <sz val="20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0070C0"/>
      <name val="굴림"/>
      <family val="3"/>
      <charset val="129"/>
    </font>
    <font>
      <sz val="11"/>
      <color rgb="FF0070C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auto="1"/>
      </right>
      <top style="double">
        <color indexed="64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auto="1"/>
      </top>
      <bottom/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 style="double">
        <color indexed="64"/>
      </left>
      <right style="hair">
        <color auto="1"/>
      </right>
      <top/>
      <bottom style="double">
        <color auto="1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8">
    <xf numFmtId="0" fontId="0" fillId="0" borderId="0">
      <alignment vertical="center"/>
    </xf>
    <xf numFmtId="0" fontId="1" fillId="0" borderId="0">
      <alignment vertical="center"/>
    </xf>
    <xf numFmtId="0" fontId="3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15">
    <xf numFmtId="0" fontId="0" fillId="0" borderId="0" xfId="0">
      <alignment vertical="center"/>
    </xf>
    <xf numFmtId="0" fontId="4" fillId="0" borderId="0" xfId="10">
      <alignment vertical="center"/>
    </xf>
    <xf numFmtId="0" fontId="10" fillId="0" borderId="0" xfId="10" applyFont="1">
      <alignment vertical="center"/>
    </xf>
    <xf numFmtId="0" fontId="12" fillId="2" borderId="2" xfId="10" applyFont="1" applyFill="1" applyBorder="1" applyAlignment="1">
      <alignment horizontal="centerContinuous" vertical="center" shrinkToFit="1"/>
    </xf>
    <xf numFmtId="0" fontId="12" fillId="2" borderId="2" xfId="10" applyFont="1" applyFill="1" applyBorder="1" applyAlignment="1">
      <alignment horizontal="centerContinuous" vertical="center"/>
    </xf>
    <xf numFmtId="177" fontId="6" fillId="0" borderId="5" xfId="11" applyNumberFormat="1" applyFont="1" applyBorder="1" applyAlignment="1">
      <alignment vertical="center" shrinkToFit="1"/>
    </xf>
    <xf numFmtId="0" fontId="6" fillId="0" borderId="6" xfId="10" applyFont="1" applyBorder="1" applyAlignment="1">
      <alignment horizontal="left" vertical="center" shrinkToFit="1"/>
    </xf>
    <xf numFmtId="0" fontId="6" fillId="0" borderId="7" xfId="10" applyFont="1" applyBorder="1" applyAlignment="1">
      <alignment horizontal="left" vertical="center"/>
    </xf>
    <xf numFmtId="0" fontId="6" fillId="0" borderId="8" xfId="10" applyFont="1" applyBorder="1" applyAlignment="1">
      <alignment horizontal="left" vertical="center"/>
    </xf>
    <xf numFmtId="177" fontId="12" fillId="3" borderId="5" xfId="11" applyNumberFormat="1" applyFont="1" applyFill="1" applyBorder="1" applyAlignment="1">
      <alignment vertical="center" shrinkToFit="1"/>
    </xf>
    <xf numFmtId="0" fontId="12" fillId="3" borderId="5" xfId="10" applyFont="1" applyFill="1" applyBorder="1" applyAlignment="1">
      <alignment horizontal="left" vertical="center" shrinkToFit="1"/>
    </xf>
    <xf numFmtId="0" fontId="12" fillId="3" borderId="5" xfId="10" applyFont="1" applyFill="1" applyBorder="1" applyAlignment="1">
      <alignment horizontal="left" vertical="center"/>
    </xf>
    <xf numFmtId="176" fontId="11" fillId="4" borderId="5" xfId="11" applyNumberFormat="1" applyFont="1" applyFill="1" applyBorder="1" applyAlignment="1">
      <alignment vertical="center" wrapText="1"/>
    </xf>
    <xf numFmtId="177" fontId="12" fillId="4" borderId="5" xfId="11" applyNumberFormat="1" applyFont="1" applyFill="1" applyBorder="1" applyAlignment="1">
      <alignment vertical="center" shrinkToFit="1"/>
    </xf>
    <xf numFmtId="0" fontId="12" fillId="4" borderId="5" xfId="10" applyFont="1" applyFill="1" applyBorder="1" applyAlignment="1">
      <alignment horizontal="left" vertical="center" shrinkToFit="1"/>
    </xf>
    <xf numFmtId="0" fontId="12" fillId="4" borderId="5" xfId="10" applyFont="1" applyFill="1" applyBorder="1" applyAlignment="1">
      <alignment horizontal="left" vertical="center"/>
    </xf>
    <xf numFmtId="0" fontId="12" fillId="4" borderId="9" xfId="10" applyFont="1" applyFill="1" applyBorder="1" applyAlignment="1">
      <alignment horizontal="left" vertical="center"/>
    </xf>
    <xf numFmtId="0" fontId="6" fillId="0" borderId="5" xfId="10" applyFont="1" applyBorder="1" applyAlignment="1">
      <alignment horizontal="left" vertical="center" shrinkToFit="1"/>
    </xf>
    <xf numFmtId="0" fontId="6" fillId="0" borderId="10" xfId="10" applyFont="1" applyBorder="1" applyAlignment="1">
      <alignment horizontal="left" vertical="center" shrinkToFit="1"/>
    </xf>
    <xf numFmtId="177" fontId="12" fillId="4" borderId="10" xfId="11" applyNumberFormat="1" applyFont="1" applyFill="1" applyBorder="1" applyAlignment="1">
      <alignment vertical="center" shrinkToFit="1"/>
    </xf>
    <xf numFmtId="0" fontId="12" fillId="4" borderId="10" xfId="10" applyFont="1" applyFill="1" applyBorder="1" applyAlignment="1">
      <alignment horizontal="left" vertical="center" shrinkToFit="1"/>
    </xf>
    <xf numFmtId="0" fontId="12" fillId="4" borderId="10" xfId="10" applyFont="1" applyFill="1" applyBorder="1" applyAlignment="1">
      <alignment horizontal="left" vertical="center"/>
    </xf>
    <xf numFmtId="0" fontId="12" fillId="4" borderId="12" xfId="10" applyFont="1" applyFill="1" applyBorder="1" applyAlignment="1">
      <alignment horizontal="left" vertical="center"/>
    </xf>
    <xf numFmtId="177" fontId="7" fillId="0" borderId="16" xfId="11" applyNumberFormat="1" applyFont="1" applyBorder="1" applyAlignment="1">
      <alignment vertical="center"/>
    </xf>
    <xf numFmtId="176" fontId="7" fillId="0" borderId="7" xfId="11" applyNumberFormat="1" applyFont="1" applyBorder="1" applyAlignment="1">
      <alignment vertical="center" wrapText="1"/>
    </xf>
    <xf numFmtId="177" fontId="6" fillId="0" borderId="7" xfId="11" applyNumberFormat="1" applyFont="1" applyBorder="1" applyAlignment="1">
      <alignment vertical="center" shrinkToFit="1"/>
    </xf>
    <xf numFmtId="0" fontId="6" fillId="0" borderId="7" xfId="10" applyFont="1" applyBorder="1" applyAlignment="1">
      <alignment horizontal="left" vertical="center" shrinkToFit="1"/>
    </xf>
    <xf numFmtId="177" fontId="7" fillId="0" borderId="17" xfId="11" applyNumberFormat="1" applyFont="1" applyBorder="1" applyAlignment="1">
      <alignment vertical="center"/>
    </xf>
    <xf numFmtId="176" fontId="11" fillId="0" borderId="6" xfId="11" applyNumberFormat="1" applyFont="1" applyBorder="1" applyAlignment="1">
      <alignment vertical="center" wrapText="1"/>
    </xf>
    <xf numFmtId="0" fontId="7" fillId="0" borderId="7" xfId="2" applyFont="1" applyBorder="1" applyAlignment="1">
      <alignment horizontal="left" vertical="center" shrinkToFit="1"/>
    </xf>
    <xf numFmtId="0" fontId="1" fillId="0" borderId="0" xfId="12">
      <alignment vertical="center"/>
    </xf>
    <xf numFmtId="0" fontId="6" fillId="0" borderId="7" xfId="2" applyFont="1" applyBorder="1" applyAlignment="1">
      <alignment horizontal="left" vertical="center" shrinkToFit="1"/>
    </xf>
    <xf numFmtId="177" fontId="6" fillId="0" borderId="7" xfId="8" applyNumberFormat="1" applyFont="1" applyBorder="1" applyAlignment="1">
      <alignment vertical="center"/>
    </xf>
    <xf numFmtId="0" fontId="6" fillId="0" borderId="7" xfId="12" applyFont="1" applyBorder="1" applyAlignment="1">
      <alignment horizontal="left" vertical="center"/>
    </xf>
    <xf numFmtId="0" fontId="6" fillId="0" borderId="8" xfId="12" applyFont="1" applyBorder="1" applyAlignment="1">
      <alignment horizontal="left" vertical="center"/>
    </xf>
    <xf numFmtId="177" fontId="7" fillId="0" borderId="16" xfId="11" applyNumberFormat="1" applyFont="1" applyFill="1" applyBorder="1" applyAlignment="1">
      <alignment vertical="center"/>
    </xf>
    <xf numFmtId="177" fontId="7" fillId="0" borderId="11" xfId="11" applyNumberFormat="1" applyFont="1" applyBorder="1" applyAlignment="1">
      <alignment vertical="center"/>
    </xf>
    <xf numFmtId="0" fontId="7" fillId="0" borderId="7" xfId="3" applyFont="1" applyBorder="1">
      <alignment vertical="center"/>
    </xf>
    <xf numFmtId="177" fontId="6" fillId="0" borderId="6" xfId="11" applyNumberFormat="1" applyFont="1" applyBorder="1" applyAlignment="1">
      <alignment vertical="center" shrinkToFit="1"/>
    </xf>
    <xf numFmtId="177" fontId="6" fillId="0" borderId="10" xfId="11" applyNumberFormat="1" applyFont="1" applyBorder="1" applyAlignment="1">
      <alignment vertical="center" shrinkToFit="1"/>
    </xf>
    <xf numFmtId="176" fontId="7" fillId="0" borderId="10" xfId="11" applyNumberFormat="1" applyFont="1" applyBorder="1" applyAlignment="1">
      <alignment vertical="center" wrapText="1"/>
    </xf>
    <xf numFmtId="0" fontId="4" fillId="0" borderId="0" xfId="10" applyFont="1">
      <alignment vertical="center"/>
    </xf>
    <xf numFmtId="177" fontId="6" fillId="0" borderId="16" xfId="11" applyNumberFormat="1" applyFont="1" applyBorder="1" applyAlignment="1">
      <alignment vertical="center"/>
    </xf>
    <xf numFmtId="177" fontId="6" fillId="0" borderId="20" xfId="11" applyNumberFormat="1" applyFont="1" applyBorder="1" applyAlignment="1">
      <alignment vertical="center" shrinkToFit="1"/>
    </xf>
    <xf numFmtId="176" fontId="6" fillId="0" borderId="7" xfId="11" applyNumberFormat="1" applyFont="1" applyBorder="1" applyAlignment="1">
      <alignment vertical="center" wrapText="1"/>
    </xf>
    <xf numFmtId="176" fontId="7" fillId="0" borderId="7" xfId="11" applyNumberFormat="1" applyFont="1" applyFill="1" applyBorder="1" applyAlignment="1">
      <alignment vertical="center" wrapText="1"/>
    </xf>
    <xf numFmtId="0" fontId="12" fillId="3" borderId="10" xfId="10" applyFont="1" applyFill="1" applyBorder="1" applyAlignment="1">
      <alignment horizontal="left" vertical="center" shrinkToFit="1"/>
    </xf>
    <xf numFmtId="0" fontId="12" fillId="3" borderId="10" xfId="10" applyFont="1" applyFill="1" applyBorder="1" applyAlignment="1">
      <alignment horizontal="left" vertical="center"/>
    </xf>
    <xf numFmtId="176" fontId="11" fillId="3" borderId="17" xfId="11" applyNumberFormat="1" applyFont="1" applyFill="1" applyBorder="1" applyAlignment="1">
      <alignment vertical="center"/>
    </xf>
    <xf numFmtId="176" fontId="11" fillId="3" borderId="6" xfId="11" applyNumberFormat="1" applyFont="1" applyFill="1" applyBorder="1" applyAlignment="1">
      <alignment vertical="center" wrapText="1"/>
    </xf>
    <xf numFmtId="177" fontId="12" fillId="3" borderId="6" xfId="11" applyNumberFormat="1" applyFont="1" applyFill="1" applyBorder="1" applyAlignment="1">
      <alignment vertical="center" shrinkToFit="1"/>
    </xf>
    <xf numFmtId="0" fontId="12" fillId="3" borderId="7" xfId="10" applyFont="1" applyFill="1" applyBorder="1" applyAlignment="1">
      <alignment horizontal="left" vertical="center" shrinkToFit="1"/>
    </xf>
    <xf numFmtId="176" fontId="11" fillId="4" borderId="4" xfId="11" applyNumberFormat="1" applyFont="1" applyFill="1" applyBorder="1" applyAlignment="1">
      <alignment vertical="center"/>
    </xf>
    <xf numFmtId="0" fontId="12" fillId="6" borderId="5" xfId="10" applyFont="1" applyFill="1" applyBorder="1" applyAlignment="1">
      <alignment horizontal="centerContinuous" vertical="center" shrinkToFit="1"/>
    </xf>
    <xf numFmtId="0" fontId="12" fillId="6" borderId="5" xfId="10" applyFont="1" applyFill="1" applyBorder="1" applyAlignment="1">
      <alignment horizontal="centerContinuous" vertical="center"/>
    </xf>
    <xf numFmtId="0" fontId="12" fillId="6" borderId="9" xfId="10" applyFont="1" applyFill="1" applyBorder="1" applyAlignment="1">
      <alignment horizontal="centerContinuous" vertical="center"/>
    </xf>
    <xf numFmtId="0" fontId="12" fillId="6" borderId="23" xfId="10" applyFont="1" applyFill="1" applyBorder="1" applyAlignment="1">
      <alignment horizontal="centerContinuous" vertical="center" shrinkToFit="1"/>
    </xf>
    <xf numFmtId="0" fontId="12" fillId="6" borderId="23" xfId="10" applyFont="1" applyFill="1" applyBorder="1" applyAlignment="1">
      <alignment horizontal="centerContinuous" vertical="center"/>
    </xf>
    <xf numFmtId="0" fontId="12" fillId="6" borderId="24" xfId="10" applyFont="1" applyFill="1" applyBorder="1" applyAlignment="1">
      <alignment horizontal="centerContinuous" vertical="center"/>
    </xf>
    <xf numFmtId="0" fontId="14" fillId="0" borderId="0" xfId="1" applyFont="1">
      <alignment vertical="center"/>
    </xf>
    <xf numFmtId="0" fontId="14" fillId="0" borderId="0" xfId="1" applyFont="1" applyAlignment="1">
      <alignment vertical="center" wrapText="1"/>
    </xf>
    <xf numFmtId="0" fontId="1" fillId="0" borderId="0" xfId="1" applyFont="1">
      <alignment vertical="center"/>
    </xf>
    <xf numFmtId="0" fontId="15" fillId="0" borderId="0" xfId="10" applyFont="1" applyBorder="1" applyAlignment="1">
      <alignment horizontal="left" vertical="center"/>
    </xf>
    <xf numFmtId="0" fontId="15" fillId="0" borderId="0" xfId="10" applyFont="1" applyBorder="1" applyAlignment="1">
      <alignment horizontal="center" vertical="center"/>
    </xf>
    <xf numFmtId="0" fontId="1" fillId="0" borderId="0" xfId="15">
      <alignment vertical="center"/>
    </xf>
    <xf numFmtId="0" fontId="15" fillId="0" borderId="0" xfId="15" applyFont="1" applyBorder="1" applyAlignment="1">
      <alignment horizontal="left" vertical="center"/>
    </xf>
    <xf numFmtId="0" fontId="15" fillId="0" borderId="0" xfId="15" applyFont="1" applyBorder="1" applyAlignment="1">
      <alignment horizontal="center" vertical="center"/>
    </xf>
    <xf numFmtId="0" fontId="1" fillId="0" borderId="0" xfId="15" applyFont="1" applyAlignment="1">
      <alignment vertical="center" wrapText="1"/>
    </xf>
    <xf numFmtId="0" fontId="12" fillId="6" borderId="24" xfId="15" applyFont="1" applyFill="1" applyBorder="1" applyAlignment="1">
      <alignment horizontal="centerContinuous" vertical="center"/>
    </xf>
    <xf numFmtId="0" fontId="12" fillId="6" borderId="23" xfId="15" applyFont="1" applyFill="1" applyBorder="1" applyAlignment="1">
      <alignment horizontal="centerContinuous" vertical="center"/>
    </xf>
    <xf numFmtId="0" fontId="1" fillId="0" borderId="0" xfId="15" applyFont="1">
      <alignment vertical="center"/>
    </xf>
    <xf numFmtId="0" fontId="12" fillId="6" borderId="9" xfId="15" applyFont="1" applyFill="1" applyBorder="1" applyAlignment="1">
      <alignment horizontal="centerContinuous" vertical="center"/>
    </xf>
    <xf numFmtId="0" fontId="12" fillId="6" borderId="5" xfId="15" applyFont="1" applyFill="1" applyBorder="1" applyAlignment="1">
      <alignment horizontal="centerContinuous" vertical="center"/>
    </xf>
    <xf numFmtId="0" fontId="12" fillId="4" borderId="9" xfId="15" applyFont="1" applyFill="1" applyBorder="1" applyAlignment="1">
      <alignment horizontal="left" vertical="center"/>
    </xf>
    <xf numFmtId="0" fontId="12" fillId="4" borderId="5" xfId="15" applyFont="1" applyFill="1" applyBorder="1" applyAlignment="1">
      <alignment horizontal="left" vertical="center"/>
    </xf>
    <xf numFmtId="177" fontId="12" fillId="4" borderId="5" xfId="16" applyNumberFormat="1" applyFont="1" applyFill="1" applyBorder="1" applyAlignment="1">
      <alignment vertical="center"/>
    </xf>
    <xf numFmtId="176" fontId="12" fillId="4" borderId="5" xfId="16" applyFont="1" applyFill="1" applyBorder="1" applyAlignment="1">
      <alignment vertical="center" wrapText="1"/>
    </xf>
    <xf numFmtId="176" fontId="12" fillId="4" borderId="4" xfId="16" applyFont="1" applyFill="1" applyBorder="1" applyAlignment="1">
      <alignment vertical="center"/>
    </xf>
    <xf numFmtId="0" fontId="6" fillId="0" borderId="8" xfId="15" applyFont="1" applyBorder="1" applyAlignment="1">
      <alignment horizontal="left" vertical="center"/>
    </xf>
    <xf numFmtId="0" fontId="12" fillId="3" borderId="10" xfId="15" applyFont="1" applyFill="1" applyBorder="1" applyAlignment="1">
      <alignment horizontal="left" vertical="center"/>
    </xf>
    <xf numFmtId="177" fontId="12" fillId="3" borderId="5" xfId="16" applyNumberFormat="1" applyFont="1" applyFill="1" applyBorder="1" applyAlignment="1">
      <alignment vertical="center"/>
    </xf>
    <xf numFmtId="176" fontId="12" fillId="3" borderId="5" xfId="16" applyFont="1" applyFill="1" applyBorder="1" applyAlignment="1">
      <alignment vertical="center" wrapText="1"/>
    </xf>
    <xf numFmtId="176" fontId="12" fillId="3" borderId="4" xfId="16" applyFont="1" applyFill="1" applyBorder="1" applyAlignment="1">
      <alignment vertical="center"/>
    </xf>
    <xf numFmtId="0" fontId="6" fillId="0" borderId="7" xfId="15" applyFont="1" applyBorder="1" applyAlignment="1">
      <alignment horizontal="left" vertical="center"/>
    </xf>
    <xf numFmtId="0" fontId="6" fillId="0" borderId="6" xfId="15" applyFont="1" applyBorder="1" applyAlignment="1">
      <alignment horizontal="left" vertical="center"/>
    </xf>
    <xf numFmtId="177" fontId="6" fillId="0" borderId="6" xfId="16" applyNumberFormat="1" applyFont="1" applyBorder="1" applyAlignment="1">
      <alignment vertical="center"/>
    </xf>
    <xf numFmtId="0" fontId="6" fillId="0" borderId="6" xfId="2" applyFont="1" applyBorder="1" applyAlignment="1">
      <alignment horizontal="left" vertical="center" shrinkToFit="1"/>
    </xf>
    <xf numFmtId="177" fontId="6" fillId="0" borderId="17" xfId="16" applyNumberFormat="1" applyFont="1" applyBorder="1" applyAlignment="1">
      <alignment vertical="center"/>
    </xf>
    <xf numFmtId="177" fontId="6" fillId="0" borderId="7" xfId="16" applyNumberFormat="1" applyFont="1" applyBorder="1" applyAlignment="1">
      <alignment vertical="center"/>
    </xf>
    <xf numFmtId="177" fontId="6" fillId="0" borderId="16" xfId="16" applyNumberFormat="1" applyFont="1" applyBorder="1" applyAlignment="1">
      <alignment vertical="center"/>
    </xf>
    <xf numFmtId="0" fontId="6" fillId="0" borderId="10" xfId="2" applyFont="1" applyBorder="1" applyAlignment="1">
      <alignment horizontal="left" vertical="center" shrinkToFit="1"/>
    </xf>
    <xf numFmtId="177" fontId="6" fillId="0" borderId="11" xfId="16" applyNumberFormat="1" applyFont="1" applyBorder="1" applyAlignment="1">
      <alignment vertical="center"/>
    </xf>
    <xf numFmtId="0" fontId="12" fillId="5" borderId="5" xfId="2" applyFont="1" applyFill="1" applyBorder="1" applyAlignment="1">
      <alignment horizontal="left" vertical="center" shrinkToFit="1"/>
    </xf>
    <xf numFmtId="177" fontId="12" fillId="5" borderId="4" xfId="16" applyNumberFormat="1" applyFont="1" applyFill="1" applyBorder="1" applyAlignment="1">
      <alignment vertical="center"/>
    </xf>
    <xf numFmtId="0" fontId="6" fillId="0" borderId="10" xfId="15" applyFont="1" applyBorder="1" applyAlignment="1">
      <alignment horizontal="left" vertical="center"/>
    </xf>
    <xf numFmtId="177" fontId="6" fillId="0" borderId="10" xfId="16" applyNumberFormat="1" applyFont="1" applyBorder="1" applyAlignment="1">
      <alignment vertical="center"/>
    </xf>
    <xf numFmtId="0" fontId="12" fillId="3" borderId="5" xfId="15" applyFont="1" applyFill="1" applyBorder="1" applyAlignment="1">
      <alignment horizontal="left" vertical="center"/>
    </xf>
    <xf numFmtId="177" fontId="12" fillId="3" borderId="4" xfId="16" applyNumberFormat="1" applyFont="1" applyFill="1" applyBorder="1" applyAlignment="1">
      <alignment vertical="center"/>
    </xf>
    <xf numFmtId="0" fontId="6" fillId="0" borderId="5" xfId="15" applyFont="1" applyBorder="1" applyAlignment="1">
      <alignment horizontal="left" vertical="center"/>
    </xf>
    <xf numFmtId="177" fontId="6" fillId="0" borderId="5" xfId="16" applyNumberFormat="1" applyFont="1" applyBorder="1" applyAlignment="1">
      <alignment vertical="center"/>
    </xf>
    <xf numFmtId="176" fontId="6" fillId="0" borderId="5" xfId="16" applyFont="1" applyBorder="1" applyAlignment="1">
      <alignment vertical="center" wrapText="1"/>
    </xf>
    <xf numFmtId="177" fontId="6" fillId="0" borderId="4" xfId="16" applyNumberFormat="1" applyFont="1" applyBorder="1" applyAlignment="1">
      <alignment vertical="center"/>
    </xf>
    <xf numFmtId="176" fontId="12" fillId="3" borderId="6" xfId="16" applyFont="1" applyFill="1" applyBorder="1" applyAlignment="1">
      <alignment vertical="center" wrapText="1"/>
    </xf>
    <xf numFmtId="177" fontId="12" fillId="3" borderId="17" xfId="16" applyNumberFormat="1" applyFont="1" applyFill="1" applyBorder="1" applyAlignment="1">
      <alignment vertical="center"/>
    </xf>
    <xf numFmtId="0" fontId="6" fillId="0" borderId="6" xfId="3" applyFont="1" applyBorder="1">
      <alignment vertical="center"/>
    </xf>
    <xf numFmtId="0" fontId="6" fillId="0" borderId="7" xfId="3" applyFont="1" applyBorder="1">
      <alignment vertical="center"/>
    </xf>
    <xf numFmtId="176" fontId="12" fillId="4" borderId="10" xfId="16" applyFont="1" applyFill="1" applyBorder="1" applyAlignment="1">
      <alignment vertical="center" wrapText="1"/>
    </xf>
    <xf numFmtId="177" fontId="12" fillId="4" borderId="11" xfId="16" applyNumberFormat="1" applyFont="1" applyFill="1" applyBorder="1" applyAlignment="1">
      <alignment vertical="center"/>
    </xf>
    <xf numFmtId="177" fontId="6" fillId="0" borderId="7" xfId="16" applyNumberFormat="1" applyFont="1" applyBorder="1" applyAlignment="1">
      <alignment horizontal="right" vertical="center"/>
    </xf>
    <xf numFmtId="177" fontId="6" fillId="0" borderId="16" xfId="16" applyNumberFormat="1" applyFont="1" applyBorder="1" applyAlignment="1">
      <alignment horizontal="right" vertical="center"/>
    </xf>
    <xf numFmtId="177" fontId="6" fillId="0" borderId="5" xfId="16" applyNumberFormat="1" applyFont="1" applyBorder="1" applyAlignment="1">
      <alignment horizontal="right" vertical="center"/>
    </xf>
    <xf numFmtId="176" fontId="6" fillId="0" borderId="5" xfId="16" applyFont="1" applyBorder="1" applyAlignment="1">
      <alignment horizontal="center" vertical="center" wrapText="1"/>
    </xf>
    <xf numFmtId="177" fontId="6" fillId="0" borderId="4" xfId="16" applyNumberFormat="1" applyFont="1" applyBorder="1" applyAlignment="1">
      <alignment horizontal="right" vertical="center"/>
    </xf>
    <xf numFmtId="177" fontId="12" fillId="4" borderId="4" xfId="16" applyNumberFormat="1" applyFont="1" applyFill="1" applyBorder="1" applyAlignment="1">
      <alignment vertical="center"/>
    </xf>
    <xf numFmtId="176" fontId="6" fillId="0" borderId="6" xfId="16" applyFont="1" applyBorder="1" applyAlignment="1">
      <alignment vertical="center"/>
    </xf>
    <xf numFmtId="176" fontId="6" fillId="0" borderId="7" xfId="16" applyFont="1" applyBorder="1" applyAlignment="1">
      <alignment vertical="center"/>
    </xf>
    <xf numFmtId="176" fontId="6" fillId="0" borderId="5" xfId="16" applyFont="1" applyBorder="1" applyAlignment="1">
      <alignment horizontal="left" vertical="center" wrapText="1"/>
    </xf>
    <xf numFmtId="0" fontId="12" fillId="2" borderId="3" xfId="15" applyFont="1" applyFill="1" applyBorder="1" applyAlignment="1">
      <alignment horizontal="centerContinuous" vertical="center"/>
    </xf>
    <xf numFmtId="0" fontId="12" fillId="2" borderId="2" xfId="15" applyFont="1" applyFill="1" applyBorder="1" applyAlignment="1">
      <alignment horizontal="centerContinuous" vertical="center"/>
    </xf>
    <xf numFmtId="177" fontId="12" fillId="2" borderId="2" xfId="15" applyNumberFormat="1" applyFont="1" applyFill="1" applyBorder="1" applyAlignment="1">
      <alignment vertical="center"/>
    </xf>
    <xf numFmtId="176" fontId="12" fillId="2" borderId="2" xfId="15" applyNumberFormat="1" applyFont="1" applyFill="1" applyBorder="1" applyAlignment="1">
      <alignment vertical="center" wrapText="1"/>
    </xf>
    <xf numFmtId="177" fontId="12" fillId="2" borderId="1" xfId="15" applyNumberFormat="1" applyFont="1" applyFill="1" applyBorder="1" applyAlignment="1">
      <alignment vertical="center"/>
    </xf>
    <xf numFmtId="0" fontId="15" fillId="0" borderId="0" xfId="15" applyFont="1" applyFill="1" applyBorder="1" applyAlignment="1">
      <alignment horizontal="centerContinuous" vertical="center"/>
    </xf>
    <xf numFmtId="44" fontId="1" fillId="0" borderId="0" xfId="15" applyNumberFormat="1">
      <alignment vertical="center"/>
    </xf>
    <xf numFmtId="0" fontId="1" fillId="0" borderId="0" xfId="15" applyAlignment="1">
      <alignment vertical="center"/>
    </xf>
    <xf numFmtId="3" fontId="1" fillId="0" borderId="0" xfId="15" applyNumberFormat="1" applyAlignment="1">
      <alignment horizontal="right" vertical="center"/>
    </xf>
    <xf numFmtId="0" fontId="19" fillId="0" borderId="0" xfId="10" applyFont="1">
      <alignment vertical="center"/>
    </xf>
    <xf numFmtId="41" fontId="4" fillId="0" borderId="0" xfId="10" applyNumberFormat="1" applyAlignment="1">
      <alignment vertical="center"/>
    </xf>
    <xf numFmtId="41" fontId="20" fillId="0" borderId="0" xfId="14" applyFont="1">
      <alignment vertical="center"/>
    </xf>
    <xf numFmtId="0" fontId="8" fillId="0" borderId="8" xfId="10" applyFont="1" applyBorder="1" applyAlignment="1">
      <alignment horizontal="left" vertical="center"/>
    </xf>
    <xf numFmtId="0" fontId="8" fillId="0" borderId="7" xfId="10" applyFont="1" applyBorder="1" applyAlignment="1">
      <alignment horizontal="left" vertical="center"/>
    </xf>
    <xf numFmtId="0" fontId="8" fillId="0" borderId="7" xfId="10" applyFont="1" applyBorder="1" applyAlignment="1">
      <alignment horizontal="left" vertical="center" shrinkToFit="1"/>
    </xf>
    <xf numFmtId="177" fontId="8" fillId="0" borderId="7" xfId="11" applyNumberFormat="1" applyFont="1" applyBorder="1" applyAlignment="1">
      <alignment vertical="center" shrinkToFit="1"/>
    </xf>
    <xf numFmtId="0" fontId="7" fillId="0" borderId="7" xfId="3" applyFont="1" applyBorder="1" applyAlignment="1">
      <alignment vertical="center" wrapText="1"/>
    </xf>
    <xf numFmtId="0" fontId="7" fillId="0" borderId="7" xfId="3" applyFont="1" applyFill="1" applyBorder="1" applyAlignment="1">
      <alignment vertical="center" wrapText="1"/>
    </xf>
    <xf numFmtId="176" fontId="7" fillId="0" borderId="0" xfId="11" applyNumberFormat="1" applyFont="1" applyBorder="1" applyAlignment="1">
      <alignment vertical="center" wrapText="1"/>
    </xf>
    <xf numFmtId="176" fontId="11" fillId="0" borderId="7" xfId="11" applyNumberFormat="1" applyFont="1" applyBorder="1" applyAlignment="1">
      <alignment vertical="center" wrapText="1"/>
    </xf>
    <xf numFmtId="176" fontId="11" fillId="5" borderId="5" xfId="11" applyNumberFormat="1" applyFont="1" applyFill="1" applyBorder="1" applyAlignment="1">
      <alignment vertical="center" wrapText="1"/>
    </xf>
    <xf numFmtId="177" fontId="11" fillId="5" borderId="4" xfId="11" applyNumberFormat="1" applyFont="1" applyFill="1" applyBorder="1" applyAlignment="1">
      <alignment vertical="center"/>
    </xf>
    <xf numFmtId="176" fontId="11" fillId="5" borderId="10" xfId="11" applyNumberFormat="1" applyFont="1" applyFill="1" applyBorder="1" applyAlignment="1">
      <alignment vertical="center" wrapText="1"/>
    </xf>
    <xf numFmtId="177" fontId="11" fillId="5" borderId="11" xfId="11" applyNumberFormat="1" applyFont="1" applyFill="1" applyBorder="1" applyAlignment="1">
      <alignment vertical="center"/>
    </xf>
    <xf numFmtId="176" fontId="11" fillId="3" borderId="5" xfId="11" applyNumberFormat="1" applyFont="1" applyFill="1" applyBorder="1" applyAlignment="1">
      <alignment vertical="center" wrapText="1"/>
    </xf>
    <xf numFmtId="177" fontId="11" fillId="3" borderId="4" xfId="11" applyNumberFormat="1" applyFont="1" applyFill="1" applyBorder="1" applyAlignment="1">
      <alignment vertical="center"/>
    </xf>
    <xf numFmtId="176" fontId="7" fillId="0" borderId="5" xfId="11" applyNumberFormat="1" applyFont="1" applyBorder="1" applyAlignment="1">
      <alignment vertical="center" wrapText="1"/>
    </xf>
    <xf numFmtId="177" fontId="7" fillId="0" borderId="4" xfId="11" applyNumberFormat="1" applyFont="1" applyBorder="1" applyAlignment="1">
      <alignment vertical="center"/>
    </xf>
    <xf numFmtId="177" fontId="11" fillId="4" borderId="4" xfId="11" applyNumberFormat="1" applyFont="1" applyFill="1" applyBorder="1" applyAlignment="1">
      <alignment vertical="center"/>
    </xf>
    <xf numFmtId="176" fontId="7" fillId="0" borderId="0" xfId="11" applyNumberFormat="1" applyFont="1" applyFill="1" applyBorder="1" applyAlignment="1">
      <alignment vertical="center" wrapText="1"/>
    </xf>
    <xf numFmtId="176" fontId="11" fillId="0" borderId="6" xfId="11" applyNumberFormat="1" applyFont="1" applyBorder="1" applyAlignment="1">
      <alignment vertical="center" shrinkToFit="1"/>
    </xf>
    <xf numFmtId="176" fontId="7" fillId="0" borderId="10" xfId="11" applyNumberFormat="1" applyFont="1" applyFill="1" applyBorder="1" applyAlignment="1">
      <alignment vertical="center" shrinkToFit="1"/>
    </xf>
    <xf numFmtId="176" fontId="11" fillId="5" borderId="6" xfId="11" applyNumberFormat="1" applyFont="1" applyFill="1" applyBorder="1" applyAlignment="1">
      <alignment vertical="center" wrapText="1"/>
    </xf>
    <xf numFmtId="177" fontId="11" fillId="5" borderId="17" xfId="11" applyNumberFormat="1" applyFont="1" applyFill="1" applyBorder="1" applyAlignment="1">
      <alignment vertical="center"/>
    </xf>
    <xf numFmtId="177" fontId="7" fillId="0" borderId="18" xfId="11" applyNumberFormat="1" applyFont="1" applyBorder="1" applyAlignment="1">
      <alignment vertical="center"/>
    </xf>
    <xf numFmtId="176" fontId="11" fillId="4" borderId="10" xfId="11" applyNumberFormat="1" applyFont="1" applyFill="1" applyBorder="1" applyAlignment="1">
      <alignment vertical="center" wrapText="1"/>
    </xf>
    <xf numFmtId="177" fontId="11" fillId="4" borderId="11" xfId="11" applyNumberFormat="1" applyFont="1" applyFill="1" applyBorder="1" applyAlignment="1">
      <alignment vertical="center"/>
    </xf>
    <xf numFmtId="176" fontId="7" fillId="0" borderId="5" xfId="11" applyNumberFormat="1" applyFont="1" applyFill="1" applyBorder="1" applyAlignment="1">
      <alignment vertical="center" wrapText="1"/>
    </xf>
    <xf numFmtId="177" fontId="7" fillId="0" borderId="4" xfId="11" applyNumberFormat="1" applyFont="1" applyFill="1" applyBorder="1" applyAlignment="1">
      <alignment vertical="center"/>
    </xf>
    <xf numFmtId="176" fontId="11" fillId="2" borderId="2" xfId="10" applyNumberFormat="1" applyFont="1" applyFill="1" applyBorder="1" applyAlignment="1">
      <alignment vertical="center" wrapText="1"/>
    </xf>
    <xf numFmtId="0" fontId="7" fillId="0" borderId="6" xfId="2" applyFont="1" applyBorder="1" applyAlignment="1">
      <alignment horizontal="left" vertical="center" shrinkToFit="1"/>
    </xf>
    <xf numFmtId="177" fontId="7" fillId="0" borderId="17" xfId="16" applyNumberFormat="1" applyFont="1" applyBorder="1" applyAlignment="1">
      <alignment vertical="center"/>
    </xf>
    <xf numFmtId="177" fontId="7" fillId="0" borderId="16" xfId="16" applyNumberFormat="1" applyFont="1" applyBorder="1" applyAlignment="1">
      <alignment vertical="center"/>
    </xf>
    <xf numFmtId="0" fontId="7" fillId="0" borderId="10" xfId="2" applyFont="1" applyBorder="1" applyAlignment="1">
      <alignment horizontal="left" vertical="center" shrinkToFit="1"/>
    </xf>
    <xf numFmtId="177" fontId="7" fillId="0" borderId="11" xfId="16" applyNumberFormat="1" applyFont="1" applyBorder="1" applyAlignment="1">
      <alignment vertical="center"/>
    </xf>
    <xf numFmtId="0" fontId="1" fillId="0" borderId="27" xfId="17" applyBorder="1">
      <alignment vertical="center"/>
    </xf>
    <xf numFmtId="0" fontId="4" fillId="0" borderId="26" xfId="17" applyFont="1" applyBorder="1" applyAlignment="1"/>
    <xf numFmtId="0" fontId="4" fillId="0" borderId="28" xfId="17" applyFont="1" applyBorder="1" applyAlignment="1"/>
    <xf numFmtId="0" fontId="1" fillId="0" borderId="0" xfId="17">
      <alignment vertical="center"/>
    </xf>
    <xf numFmtId="0" fontId="4" fillId="0" borderId="13" xfId="17" applyFont="1" applyBorder="1" applyAlignment="1"/>
    <xf numFmtId="0" fontId="4" fillId="0" borderId="0" xfId="17" applyFont="1" applyBorder="1" applyAlignment="1"/>
    <xf numFmtId="0" fontId="22" fillId="0" borderId="0" xfId="17" applyFont="1" applyBorder="1" applyAlignment="1" applyProtection="1">
      <alignment horizontal="center" vertical="center" wrapText="1"/>
      <protection locked="0"/>
    </xf>
    <xf numFmtId="0" fontId="4" fillId="0" borderId="19" xfId="17" applyFont="1" applyBorder="1" applyAlignment="1"/>
    <xf numFmtId="0" fontId="4" fillId="0" borderId="29" xfId="17" applyFont="1" applyBorder="1" applyAlignment="1"/>
    <xf numFmtId="0" fontId="4" fillId="0" borderId="25" xfId="17" applyFont="1" applyBorder="1" applyAlignment="1"/>
    <xf numFmtId="0" fontId="4" fillId="0" borderId="30" xfId="17" applyFont="1" applyBorder="1" applyAlignment="1"/>
    <xf numFmtId="0" fontId="18" fillId="0" borderId="27" xfId="17" applyFont="1" applyBorder="1" applyAlignment="1">
      <alignment vertical="center" wrapText="1"/>
    </xf>
    <xf numFmtId="0" fontId="18" fillId="0" borderId="28" xfId="17" applyFont="1" applyBorder="1" applyAlignment="1">
      <alignment vertical="center" wrapText="1"/>
    </xf>
    <xf numFmtId="0" fontId="18" fillId="0" borderId="13" xfId="17" applyFont="1" applyBorder="1" applyAlignment="1">
      <alignment vertical="center" wrapText="1"/>
    </xf>
    <xf numFmtId="0" fontId="18" fillId="0" borderId="19" xfId="17" applyFont="1" applyBorder="1" applyAlignment="1">
      <alignment vertical="center" wrapText="1"/>
    </xf>
    <xf numFmtId="0" fontId="4" fillId="0" borderId="13" xfId="17" applyFont="1" applyBorder="1" applyAlignment="1">
      <alignment vertical="top" wrapText="1"/>
    </xf>
    <xf numFmtId="0" fontId="4" fillId="0" borderId="19" xfId="17" applyFont="1" applyBorder="1" applyAlignment="1">
      <alignment vertical="center" wrapText="1"/>
    </xf>
    <xf numFmtId="0" fontId="10" fillId="0" borderId="19" xfId="17" applyFont="1" applyBorder="1" applyAlignment="1">
      <alignment vertical="center" wrapText="1"/>
    </xf>
    <xf numFmtId="0" fontId="4" fillId="0" borderId="19" xfId="17" applyFont="1" applyBorder="1" applyAlignment="1">
      <alignment vertical="top" wrapText="1"/>
    </xf>
    <xf numFmtId="0" fontId="18" fillId="0" borderId="29" xfId="17" applyFont="1" applyBorder="1" applyAlignment="1">
      <alignment vertical="center" wrapText="1"/>
    </xf>
    <xf numFmtId="0" fontId="18" fillId="0" borderId="30" xfId="17" applyFont="1" applyBorder="1" applyAlignment="1">
      <alignment vertical="center" wrapText="1"/>
    </xf>
    <xf numFmtId="178" fontId="22" fillId="0" borderId="0" xfId="7" applyNumberFormat="1" applyFont="1" applyAlignment="1">
      <alignment horizontal="center" vertical="center"/>
    </xf>
    <xf numFmtId="179" fontId="22" fillId="0" borderId="0" xfId="7" applyNumberFormat="1" applyFont="1" applyAlignment="1">
      <alignment horizontal="center" vertical="center"/>
    </xf>
    <xf numFmtId="178" fontId="26" fillId="0" borderId="0" xfId="7" applyNumberFormat="1" applyFont="1" applyAlignment="1">
      <alignment horizontal="center" vertical="center"/>
    </xf>
    <xf numFmtId="178" fontId="10" fillId="0" borderId="0" xfId="7" applyNumberFormat="1" applyFont="1">
      <alignment vertical="center"/>
    </xf>
    <xf numFmtId="178" fontId="21" fillId="0" borderId="36" xfId="7" applyNumberFormat="1" applyFont="1" applyBorder="1" applyAlignment="1">
      <alignment horizontal="center" vertical="center" shrinkToFit="1"/>
    </xf>
    <xf numFmtId="178" fontId="21" fillId="0" borderId="37" xfId="7" applyNumberFormat="1" applyFont="1" applyBorder="1" applyAlignment="1">
      <alignment horizontal="center" vertical="center" wrapText="1" shrinkToFit="1"/>
    </xf>
    <xf numFmtId="178" fontId="21" fillId="0" borderId="39" xfId="7" applyNumberFormat="1" applyFont="1" applyBorder="1" applyAlignment="1">
      <alignment horizontal="center" vertical="center" shrinkToFit="1"/>
    </xf>
    <xf numFmtId="178" fontId="28" fillId="0" borderId="42" xfId="7" applyNumberFormat="1" applyFont="1" applyBorder="1" applyAlignment="1">
      <alignment vertical="center" shrinkToFit="1"/>
    </xf>
    <xf numFmtId="180" fontId="28" fillId="0" borderId="45" xfId="7" applyNumberFormat="1" applyFont="1" applyBorder="1" applyAlignment="1">
      <alignment vertical="center" shrinkToFit="1"/>
    </xf>
    <xf numFmtId="180" fontId="28" fillId="0" borderId="46" xfId="7" applyNumberFormat="1" applyFont="1" applyBorder="1" applyAlignment="1">
      <alignment horizontal="right" vertical="center" shrinkToFit="1"/>
    </xf>
    <xf numFmtId="180" fontId="28" fillId="0" borderId="48" xfId="7" applyNumberFormat="1" applyFont="1" applyBorder="1" applyAlignment="1">
      <alignment horizontal="right" vertical="center" shrinkToFit="1"/>
    </xf>
    <xf numFmtId="178" fontId="28" fillId="0" borderId="37" xfId="7" applyNumberFormat="1" applyFont="1" applyBorder="1" applyAlignment="1">
      <alignment horizontal="right" vertical="center" shrinkToFit="1"/>
    </xf>
    <xf numFmtId="178" fontId="28" fillId="0" borderId="38" xfId="7" applyNumberFormat="1" applyFont="1" applyBorder="1" applyAlignment="1">
      <alignment horizontal="right" vertical="center" shrinkToFit="1"/>
    </xf>
    <xf numFmtId="178" fontId="28" fillId="0" borderId="37" xfId="7" applyNumberFormat="1" applyFont="1" applyBorder="1" applyAlignment="1">
      <alignment vertical="center" shrinkToFit="1"/>
    </xf>
    <xf numFmtId="181" fontId="28" fillId="0" borderId="40" xfId="7" applyNumberFormat="1" applyFont="1" applyBorder="1" applyAlignment="1">
      <alignment horizontal="right" vertical="center" shrinkToFit="1"/>
    </xf>
    <xf numFmtId="178" fontId="1" fillId="0" borderId="0" xfId="17" applyNumberFormat="1">
      <alignment vertical="center"/>
    </xf>
    <xf numFmtId="180" fontId="28" fillId="0" borderId="7" xfId="7" applyNumberFormat="1" applyFont="1" applyBorder="1" applyAlignment="1">
      <alignment vertical="center" shrinkToFit="1"/>
    </xf>
    <xf numFmtId="178" fontId="21" fillId="0" borderId="42" xfId="7" applyNumberFormat="1" applyFont="1" applyBorder="1" applyAlignment="1">
      <alignment vertical="center" shrinkToFit="1"/>
    </xf>
    <xf numFmtId="3" fontId="1" fillId="0" borderId="0" xfId="17" applyNumberFormat="1">
      <alignment vertical="center"/>
    </xf>
    <xf numFmtId="180" fontId="21" fillId="0" borderId="14" xfId="7" applyNumberFormat="1" applyFont="1" applyBorder="1" applyAlignment="1">
      <alignment vertical="center" shrinkToFit="1"/>
    </xf>
    <xf numFmtId="180" fontId="21" fillId="0" borderId="53" xfId="7" applyNumberFormat="1" applyFont="1" applyBorder="1" applyAlignment="1">
      <alignment horizontal="right" vertical="center" shrinkToFit="1"/>
    </xf>
    <xf numFmtId="178" fontId="21" fillId="0" borderId="0" xfId="7" applyNumberFormat="1" applyFont="1" applyBorder="1" applyAlignment="1">
      <alignment horizontal="center" vertical="center"/>
    </xf>
    <xf numFmtId="180" fontId="21" fillId="0" borderId="0" xfId="7" applyNumberFormat="1" applyFont="1" applyBorder="1" applyAlignment="1">
      <alignment vertical="center"/>
    </xf>
    <xf numFmtId="180" fontId="21" fillId="0" borderId="0" xfId="7" applyNumberFormat="1" applyFont="1" applyBorder="1" applyAlignment="1">
      <alignment horizontal="right" vertical="center"/>
    </xf>
    <xf numFmtId="178" fontId="21" fillId="0" borderId="0" xfId="7" applyNumberFormat="1" applyFont="1" applyBorder="1" applyAlignment="1">
      <alignment vertical="center"/>
    </xf>
    <xf numFmtId="179" fontId="21" fillId="0" borderId="0" xfId="7" applyNumberFormat="1" applyFont="1" applyBorder="1" applyAlignment="1">
      <alignment vertical="center"/>
    </xf>
    <xf numFmtId="179" fontId="10" fillId="0" borderId="0" xfId="7" applyNumberFormat="1" applyFont="1">
      <alignment vertical="center"/>
    </xf>
    <xf numFmtId="181" fontId="21" fillId="0" borderId="16" xfId="7" applyNumberFormat="1" applyFont="1" applyBorder="1" applyAlignment="1">
      <alignment horizontal="right" vertical="center" shrinkToFit="1"/>
    </xf>
    <xf numFmtId="180" fontId="28" fillId="0" borderId="54" xfId="7" applyNumberFormat="1" applyFont="1" applyBorder="1" applyAlignment="1">
      <alignment horizontal="right" vertical="center" shrinkToFit="1"/>
    </xf>
    <xf numFmtId="180" fontId="28" fillId="0" borderId="55" xfId="7" applyNumberFormat="1" applyFont="1" applyBorder="1" applyAlignment="1">
      <alignment horizontal="right" vertical="center" shrinkToFit="1"/>
    </xf>
    <xf numFmtId="181" fontId="28" fillId="0" borderId="16" xfId="7" applyNumberFormat="1" applyFont="1" applyBorder="1" applyAlignment="1">
      <alignment horizontal="right" vertical="center" shrinkToFit="1"/>
    </xf>
    <xf numFmtId="178" fontId="21" fillId="0" borderId="56" xfId="7" applyNumberFormat="1" applyFont="1" applyBorder="1" applyAlignment="1">
      <alignment horizontal="center" vertical="center" shrinkToFit="1"/>
    </xf>
    <xf numFmtId="179" fontId="21" fillId="0" borderId="57" xfId="7" applyNumberFormat="1" applyFont="1" applyBorder="1" applyAlignment="1">
      <alignment horizontal="center" vertical="center" shrinkToFit="1"/>
    </xf>
    <xf numFmtId="177" fontId="6" fillId="0" borderId="58" xfId="16" applyNumberFormat="1" applyFont="1" applyBorder="1" applyAlignment="1">
      <alignment vertical="center"/>
    </xf>
    <xf numFmtId="177" fontId="6" fillId="0" borderId="20" xfId="16" applyNumberFormat="1" applyFont="1" applyBorder="1" applyAlignment="1">
      <alignment vertical="center"/>
    </xf>
    <xf numFmtId="0" fontId="6" fillId="0" borderId="0" xfId="2" applyFont="1" applyFill="1" applyBorder="1" applyAlignment="1">
      <alignment horizontal="left" vertical="center" shrinkToFit="1"/>
    </xf>
    <xf numFmtId="177" fontId="7" fillId="0" borderId="19" xfId="11" applyNumberFormat="1" applyFont="1" applyFill="1" applyBorder="1" applyAlignment="1">
      <alignment vertical="center"/>
    </xf>
    <xf numFmtId="0" fontId="6" fillId="0" borderId="7" xfId="10" applyFont="1" applyBorder="1" applyAlignment="1">
      <alignment horizontal="left" vertical="center" wrapText="1" shrinkToFit="1"/>
    </xf>
    <xf numFmtId="0" fontId="6" fillId="0" borderId="59" xfId="0" applyFont="1" applyBorder="1" applyAlignment="1">
      <alignment vertical="center" shrinkToFit="1"/>
    </xf>
    <xf numFmtId="0" fontId="30" fillId="0" borderId="8" xfId="10" applyFont="1" applyBorder="1" applyAlignment="1">
      <alignment horizontal="left" vertical="center"/>
    </xf>
    <xf numFmtId="0" fontId="30" fillId="0" borderId="7" xfId="10" applyFont="1" applyBorder="1" applyAlignment="1">
      <alignment horizontal="left" vertical="center"/>
    </xf>
    <xf numFmtId="0" fontId="30" fillId="0" borderId="7" xfId="10" applyFont="1" applyBorder="1" applyAlignment="1">
      <alignment horizontal="left" vertical="center" shrinkToFit="1"/>
    </xf>
    <xf numFmtId="177" fontId="30" fillId="0" borderId="7" xfId="11" applyNumberFormat="1" applyFont="1" applyBorder="1" applyAlignment="1">
      <alignment vertical="center" shrinkToFit="1"/>
    </xf>
    <xf numFmtId="0" fontId="31" fillId="0" borderId="0" xfId="10" applyFont="1">
      <alignment vertical="center"/>
    </xf>
    <xf numFmtId="176" fontId="6" fillId="0" borderId="7" xfId="11" applyNumberFormat="1" applyFont="1" applyFill="1" applyBorder="1" applyAlignment="1">
      <alignment vertical="center" wrapText="1"/>
    </xf>
    <xf numFmtId="177" fontId="6" fillId="0" borderId="16" xfId="11" applyNumberFormat="1" applyFont="1" applyFill="1" applyBorder="1" applyAlignment="1">
      <alignment vertical="center"/>
    </xf>
    <xf numFmtId="0" fontId="12" fillId="4" borderId="24" xfId="10" applyFont="1" applyFill="1" applyBorder="1" applyAlignment="1">
      <alignment horizontal="left" vertical="center"/>
    </xf>
    <xf numFmtId="0" fontId="12" fillId="4" borderId="23" xfId="10" applyFont="1" applyFill="1" applyBorder="1" applyAlignment="1">
      <alignment horizontal="left" vertical="center"/>
    </xf>
    <xf numFmtId="0" fontId="12" fillId="4" borderId="23" xfId="10" applyFont="1" applyFill="1" applyBorder="1" applyAlignment="1">
      <alignment horizontal="left" vertical="center" shrinkToFit="1"/>
    </xf>
    <xf numFmtId="177" fontId="13" fillId="4" borderId="23" xfId="11" applyNumberFormat="1" applyFont="1" applyFill="1" applyBorder="1" applyAlignment="1">
      <alignment vertical="center" shrinkToFit="1"/>
    </xf>
    <xf numFmtId="176" fontId="11" fillId="4" borderId="23" xfId="11" applyNumberFormat="1" applyFont="1" applyFill="1" applyBorder="1" applyAlignment="1">
      <alignment vertical="center" wrapText="1"/>
    </xf>
    <xf numFmtId="177" fontId="11" fillId="4" borderId="60" xfId="11" applyNumberFormat="1" applyFont="1" applyFill="1" applyBorder="1" applyAlignment="1">
      <alignment vertical="center"/>
    </xf>
    <xf numFmtId="0" fontId="6" fillId="0" borderId="12" xfId="10" applyFont="1" applyBorder="1" applyAlignment="1">
      <alignment horizontal="left" vertical="center"/>
    </xf>
    <xf numFmtId="0" fontId="6" fillId="0" borderId="10" xfId="10" applyFont="1" applyBorder="1" applyAlignment="1">
      <alignment horizontal="left" vertical="center"/>
    </xf>
    <xf numFmtId="177" fontId="6" fillId="0" borderId="11" xfId="11" applyNumberFormat="1" applyFont="1" applyBorder="1" applyAlignment="1">
      <alignment vertical="center"/>
    </xf>
    <xf numFmtId="176" fontId="12" fillId="0" borderId="7" xfId="11" applyNumberFormat="1" applyFont="1" applyBorder="1" applyAlignment="1">
      <alignment vertical="center" wrapText="1"/>
    </xf>
    <xf numFmtId="176" fontId="6" fillId="0" borderId="7" xfId="11" applyNumberFormat="1" applyFont="1" applyFill="1" applyBorder="1" applyAlignment="1">
      <alignment vertical="center" shrinkToFit="1"/>
    </xf>
    <xf numFmtId="176" fontId="6" fillId="0" borderId="10" xfId="11" applyNumberFormat="1" applyFont="1" applyBorder="1" applyAlignment="1">
      <alignment vertical="center" wrapText="1"/>
    </xf>
    <xf numFmtId="176" fontId="6" fillId="0" borderId="0" xfId="11" applyNumberFormat="1" applyFont="1" applyBorder="1" applyAlignment="1">
      <alignment vertical="center" wrapText="1"/>
    </xf>
    <xf numFmtId="0" fontId="6" fillId="0" borderId="7" xfId="10" applyFont="1" applyFill="1" applyBorder="1" applyAlignment="1">
      <alignment horizontal="left" vertical="center" shrinkToFit="1"/>
    </xf>
    <xf numFmtId="177" fontId="6" fillId="0" borderId="7" xfId="11" applyNumberFormat="1" applyFont="1" applyFill="1" applyBorder="1" applyAlignment="1">
      <alignment vertical="center" shrinkToFit="1"/>
    </xf>
    <xf numFmtId="176" fontId="12" fillId="0" borderId="6" xfId="11" applyNumberFormat="1" applyFont="1" applyFill="1" applyBorder="1" applyAlignment="1">
      <alignment vertical="center" shrinkToFit="1"/>
    </xf>
    <xf numFmtId="177" fontId="6" fillId="0" borderId="17" xfId="11" applyNumberFormat="1" applyFont="1" applyFill="1" applyBorder="1" applyAlignment="1">
      <alignment vertical="center"/>
    </xf>
    <xf numFmtId="176" fontId="6" fillId="7" borderId="7" xfId="11" applyNumberFormat="1" applyFont="1" applyFill="1" applyBorder="1" applyAlignment="1">
      <alignment vertical="center" wrapText="1"/>
    </xf>
    <xf numFmtId="177" fontId="6" fillId="7" borderId="16" xfId="11" applyNumberFormat="1" applyFont="1" applyFill="1" applyBorder="1" applyAlignment="1">
      <alignment vertical="center"/>
    </xf>
    <xf numFmtId="176" fontId="7" fillId="7" borderId="7" xfId="11" applyNumberFormat="1" applyFont="1" applyFill="1" applyBorder="1" applyAlignment="1">
      <alignment vertical="center" wrapText="1"/>
    </xf>
    <xf numFmtId="0" fontId="7" fillId="7" borderId="7" xfId="2" applyFont="1" applyFill="1" applyBorder="1" applyAlignment="1">
      <alignment horizontal="left" vertical="center" shrinkToFit="1"/>
    </xf>
    <xf numFmtId="176" fontId="6" fillId="7" borderId="0" xfId="11" applyNumberFormat="1" applyFont="1" applyFill="1" applyBorder="1" applyAlignment="1">
      <alignment vertical="center" wrapText="1"/>
    </xf>
    <xf numFmtId="177" fontId="7" fillId="7" borderId="16" xfId="11" applyNumberFormat="1" applyFont="1" applyFill="1" applyBorder="1" applyAlignment="1">
      <alignment vertical="center"/>
    </xf>
    <xf numFmtId="176" fontId="11" fillId="7" borderId="7" xfId="11" applyNumberFormat="1" applyFont="1" applyFill="1" applyBorder="1" applyAlignment="1">
      <alignment vertical="center" wrapText="1"/>
    </xf>
    <xf numFmtId="177" fontId="6" fillId="7" borderId="19" xfId="11" applyNumberFormat="1" applyFont="1" applyFill="1" applyBorder="1" applyAlignment="1">
      <alignment vertical="center"/>
    </xf>
    <xf numFmtId="176" fontId="7" fillId="7" borderId="0" xfId="11" applyNumberFormat="1" applyFont="1" applyFill="1" applyBorder="1" applyAlignment="1">
      <alignment vertical="center" wrapText="1"/>
    </xf>
    <xf numFmtId="176" fontId="11" fillId="7" borderId="6" xfId="11" applyNumberFormat="1" applyFont="1" applyFill="1" applyBorder="1" applyAlignment="1">
      <alignment vertical="center" wrapText="1"/>
    </xf>
    <xf numFmtId="177" fontId="7" fillId="7" borderId="17" xfId="11" applyNumberFormat="1" applyFont="1" applyFill="1" applyBorder="1" applyAlignment="1">
      <alignment vertical="center"/>
    </xf>
    <xf numFmtId="176" fontId="12" fillId="7" borderId="7" xfId="11" applyNumberFormat="1" applyFont="1" applyFill="1" applyBorder="1" applyAlignment="1">
      <alignment vertical="center" wrapText="1"/>
    </xf>
    <xf numFmtId="177" fontId="7" fillId="7" borderId="19" xfId="11" applyNumberFormat="1" applyFont="1" applyFill="1" applyBorder="1" applyAlignment="1">
      <alignment vertical="center"/>
    </xf>
    <xf numFmtId="177" fontId="6" fillId="7" borderId="19" xfId="11" applyNumberFormat="1" applyFont="1" applyFill="1" applyBorder="1" applyAlignment="1">
      <alignment vertical="center" wrapText="1"/>
    </xf>
    <xf numFmtId="177" fontId="7" fillId="7" borderId="16" xfId="16" applyNumberFormat="1" applyFont="1" applyFill="1" applyBorder="1" applyAlignment="1">
      <alignment vertical="center"/>
    </xf>
    <xf numFmtId="177" fontId="7" fillId="7" borderId="16" xfId="11" applyNumberFormat="1" applyFont="1" applyFill="1" applyBorder="1" applyAlignment="1">
      <alignment vertical="center" wrapText="1"/>
    </xf>
    <xf numFmtId="176" fontId="6" fillId="7" borderId="61" xfId="11" applyNumberFormat="1" applyFont="1" applyFill="1" applyBorder="1" applyAlignment="1">
      <alignment vertical="center" wrapText="1"/>
    </xf>
    <xf numFmtId="176" fontId="6" fillId="7" borderId="62" xfId="11" applyNumberFormat="1" applyFont="1" applyFill="1" applyBorder="1" applyAlignment="1">
      <alignment vertical="center" wrapText="1"/>
    </xf>
    <xf numFmtId="176" fontId="7" fillId="7" borderId="62" xfId="11" applyNumberFormat="1" applyFont="1" applyFill="1" applyBorder="1" applyAlignment="1">
      <alignment vertical="center" wrapText="1"/>
    </xf>
    <xf numFmtId="176" fontId="7" fillId="0" borderId="62" xfId="11" applyNumberFormat="1" applyFont="1" applyFill="1" applyBorder="1" applyAlignment="1">
      <alignment vertical="center" wrapText="1"/>
    </xf>
    <xf numFmtId="176" fontId="11" fillId="0" borderId="45" xfId="11" applyNumberFormat="1" applyFont="1" applyBorder="1" applyAlignment="1">
      <alignment vertical="center" wrapText="1"/>
    </xf>
    <xf numFmtId="0" fontId="6" fillId="0" borderId="0" xfId="10" applyFont="1">
      <alignment vertical="center"/>
    </xf>
    <xf numFmtId="0" fontId="14" fillId="0" borderId="19" xfId="17" applyFont="1" applyBorder="1" applyAlignment="1">
      <alignment vertical="center" wrapText="1"/>
    </xf>
    <xf numFmtId="0" fontId="22" fillId="0" borderId="13" xfId="17" applyFont="1" applyBorder="1" applyAlignment="1" applyProtection="1">
      <alignment horizontal="center" vertical="center" wrapText="1"/>
      <protection locked="0"/>
    </xf>
    <xf numFmtId="0" fontId="22" fillId="0" borderId="0" xfId="17" applyFont="1" applyBorder="1" applyAlignment="1" applyProtection="1">
      <alignment horizontal="center" vertical="center" wrapText="1"/>
      <protection locked="0"/>
    </xf>
    <xf numFmtId="0" fontId="22" fillId="0" borderId="19" xfId="17" applyFont="1" applyBorder="1" applyAlignment="1" applyProtection="1">
      <alignment horizontal="center" vertical="center" wrapText="1"/>
      <protection locked="0"/>
    </xf>
    <xf numFmtId="0" fontId="24" fillId="0" borderId="13" xfId="17" applyFont="1" applyBorder="1" applyAlignment="1">
      <alignment horizontal="center" vertical="center" wrapText="1"/>
    </xf>
    <xf numFmtId="0" fontId="24" fillId="0" borderId="19" xfId="17" applyFont="1" applyBorder="1" applyAlignment="1">
      <alignment horizontal="center" vertical="center" wrapText="1"/>
    </xf>
    <xf numFmtId="0" fontId="4" fillId="0" borderId="19" xfId="17" applyFont="1" applyBorder="1" applyAlignment="1">
      <alignment horizontal="left" vertical="top" wrapText="1"/>
    </xf>
    <xf numFmtId="0" fontId="10" fillId="0" borderId="13" xfId="17" applyFont="1" applyBorder="1" applyAlignment="1">
      <alignment horizontal="left" vertical="top"/>
    </xf>
    <xf numFmtId="178" fontId="25" fillId="0" borderId="0" xfId="7" applyNumberFormat="1" applyFont="1" applyAlignment="1">
      <alignment horizontal="center" vertical="center"/>
    </xf>
    <xf numFmtId="178" fontId="10" fillId="0" borderId="0" xfId="7" applyNumberFormat="1" applyFont="1" applyBorder="1" applyAlignment="1">
      <alignment horizontal="right" vertical="center"/>
    </xf>
    <xf numFmtId="178" fontId="27" fillId="0" borderId="31" xfId="7" applyNumberFormat="1" applyFont="1" applyBorder="1" applyAlignment="1">
      <alignment horizontal="center" vertical="center" shrinkToFit="1"/>
    </xf>
    <xf numFmtId="178" fontId="27" fillId="0" borderId="32" xfId="7" applyNumberFormat="1" applyFont="1" applyBorder="1" applyAlignment="1">
      <alignment horizontal="center" vertical="center" shrinkToFit="1"/>
    </xf>
    <xf numFmtId="178" fontId="27" fillId="0" borderId="33" xfId="7" applyNumberFormat="1" applyFont="1" applyBorder="1" applyAlignment="1">
      <alignment horizontal="center" vertical="center" shrinkToFit="1"/>
    </xf>
    <xf numFmtId="178" fontId="27" fillId="0" borderId="34" xfId="7" applyNumberFormat="1" applyFont="1" applyBorder="1" applyAlignment="1">
      <alignment horizontal="center" vertical="center" shrinkToFit="1"/>
    </xf>
    <xf numFmtId="178" fontId="27" fillId="0" borderId="35" xfId="7" applyNumberFormat="1" applyFont="1" applyBorder="1" applyAlignment="1">
      <alignment horizontal="center" vertical="center" shrinkToFit="1"/>
    </xf>
    <xf numFmtId="178" fontId="21" fillId="0" borderId="41" xfId="7" applyNumberFormat="1" applyFont="1" applyBorder="1" applyAlignment="1">
      <alignment horizontal="center" vertical="center" shrinkToFit="1"/>
    </xf>
    <xf numFmtId="178" fontId="21" fillId="0" borderId="44" xfId="7" applyNumberFormat="1" applyFont="1" applyBorder="1" applyAlignment="1">
      <alignment horizontal="center" vertical="center" shrinkToFit="1"/>
    </xf>
    <xf numFmtId="178" fontId="21" fillId="0" borderId="43" xfId="7" applyNumberFormat="1" applyFont="1" applyBorder="1" applyAlignment="1">
      <alignment horizontal="center" vertical="center" shrinkToFit="1"/>
    </xf>
    <xf numFmtId="178" fontId="21" fillId="0" borderId="47" xfId="7" applyNumberFormat="1" applyFont="1" applyBorder="1" applyAlignment="1">
      <alignment horizontal="center" vertical="center" shrinkToFit="1"/>
    </xf>
    <xf numFmtId="178" fontId="21" fillId="0" borderId="36" xfId="7" applyNumberFormat="1" applyFont="1" applyBorder="1" applyAlignment="1">
      <alignment horizontal="center" vertical="center" shrinkToFit="1"/>
    </xf>
    <xf numFmtId="178" fontId="21" fillId="0" borderId="49" xfId="7" applyNumberFormat="1" applyFont="1" applyBorder="1" applyAlignment="1">
      <alignment horizontal="center" vertical="center" wrapText="1" shrinkToFit="1"/>
    </xf>
    <xf numFmtId="178" fontId="29" fillId="0" borderId="49" xfId="7" applyNumberFormat="1" applyFont="1" applyBorder="1" applyAlignment="1">
      <alignment horizontal="center" vertical="center" shrinkToFit="1"/>
    </xf>
    <xf numFmtId="178" fontId="29" fillId="0" borderId="47" xfId="7" applyNumberFormat="1" applyFont="1" applyBorder="1" applyAlignment="1">
      <alignment horizontal="center" vertical="center" shrinkToFit="1"/>
    </xf>
    <xf numFmtId="178" fontId="21" fillId="0" borderId="49" xfId="7" applyNumberFormat="1" applyFont="1" applyBorder="1" applyAlignment="1">
      <alignment horizontal="center" vertical="center" shrinkToFit="1"/>
    </xf>
    <xf numFmtId="178" fontId="29" fillId="0" borderId="49" xfId="7" applyNumberFormat="1" applyFont="1" applyBorder="1" applyAlignment="1">
      <alignment horizontal="center" vertical="center" wrapText="1" shrinkToFit="1"/>
    </xf>
    <xf numFmtId="178" fontId="29" fillId="0" borderId="36" xfId="7" applyNumberFormat="1" applyFont="1" applyBorder="1" applyAlignment="1">
      <alignment horizontal="center" vertical="center" shrinkToFit="1"/>
    </xf>
    <xf numFmtId="178" fontId="29" fillId="0" borderId="44" xfId="7" applyNumberFormat="1" applyFont="1" applyBorder="1" applyAlignment="1">
      <alignment horizontal="center" vertical="center" shrinkToFit="1"/>
    </xf>
    <xf numFmtId="178" fontId="29" fillId="0" borderId="50" xfId="7" applyNumberFormat="1" applyFont="1" applyBorder="1" applyAlignment="1">
      <alignment horizontal="center" vertical="center" shrinkToFit="1"/>
    </xf>
    <xf numFmtId="178" fontId="21" fillId="0" borderId="51" xfId="7" applyNumberFormat="1" applyFont="1" applyBorder="1" applyAlignment="1">
      <alignment horizontal="center" vertical="center" wrapText="1" shrinkToFit="1"/>
    </xf>
    <xf numFmtId="178" fontId="21" fillId="0" borderId="8" xfId="7" applyNumberFormat="1" applyFont="1" applyBorder="1" applyAlignment="1">
      <alignment horizontal="center" vertical="center" shrinkToFit="1"/>
    </xf>
    <xf numFmtId="178" fontId="21" fillId="0" borderId="15" xfId="7" applyNumberFormat="1" applyFont="1" applyBorder="1" applyAlignment="1">
      <alignment horizontal="center" vertical="center" shrinkToFit="1"/>
    </xf>
    <xf numFmtId="178" fontId="21" fillId="0" borderId="52" xfId="7" applyNumberFormat="1" applyFont="1" applyBorder="1" applyAlignment="1">
      <alignment horizontal="center" vertical="center" shrinkToFit="1"/>
    </xf>
    <xf numFmtId="0" fontId="17" fillId="0" borderId="0" xfId="15" applyFont="1" applyAlignment="1">
      <alignment horizontal="center" vertical="center"/>
    </xf>
    <xf numFmtId="0" fontId="16" fillId="0" borderId="0" xfId="15" applyFont="1" applyAlignment="1">
      <alignment horizontal="center" vertical="center"/>
    </xf>
    <xf numFmtId="0" fontId="12" fillId="6" borderId="22" xfId="15" applyFont="1" applyFill="1" applyBorder="1" applyAlignment="1">
      <alignment horizontal="center" vertical="center" wrapText="1"/>
    </xf>
    <xf numFmtId="0" fontId="12" fillId="6" borderId="10" xfId="15" applyFont="1" applyFill="1" applyBorder="1" applyAlignment="1">
      <alignment horizontal="center" vertical="center" wrapText="1"/>
    </xf>
    <xf numFmtId="0" fontId="12" fillId="6" borderId="21" xfId="15" applyFont="1" applyFill="1" applyBorder="1" applyAlignment="1">
      <alignment horizontal="center" vertical="center" wrapText="1"/>
    </xf>
    <xf numFmtId="0" fontId="12" fillId="6" borderId="11" xfId="15" applyFont="1" applyFill="1" applyBorder="1" applyAlignment="1">
      <alignment horizontal="center" vertical="center" wrapText="1"/>
    </xf>
    <xf numFmtId="0" fontId="4" fillId="0" borderId="0" xfId="10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2" fillId="6" borderId="22" xfId="10" applyFont="1" applyFill="1" applyBorder="1" applyAlignment="1">
      <alignment horizontal="center" vertical="center" shrinkToFit="1"/>
    </xf>
    <xf numFmtId="0" fontId="12" fillId="6" borderId="10" xfId="10" applyFont="1" applyFill="1" applyBorder="1" applyAlignment="1">
      <alignment horizontal="center" vertical="center" shrinkToFit="1"/>
    </xf>
    <xf numFmtId="0" fontId="11" fillId="6" borderId="22" xfId="10" applyFont="1" applyFill="1" applyBorder="1" applyAlignment="1">
      <alignment horizontal="center" vertical="center" wrapText="1"/>
    </xf>
    <xf numFmtId="0" fontId="11" fillId="6" borderId="21" xfId="10" applyFont="1" applyFill="1" applyBorder="1" applyAlignment="1">
      <alignment horizontal="center" vertical="center" wrapText="1"/>
    </xf>
    <xf numFmtId="0" fontId="11" fillId="6" borderId="10" xfId="10" applyFont="1" applyFill="1" applyBorder="1" applyAlignment="1">
      <alignment horizontal="center" vertical="center" wrapText="1"/>
    </xf>
    <xf numFmtId="0" fontId="11" fillId="6" borderId="11" xfId="10" applyFont="1" applyFill="1" applyBorder="1" applyAlignment="1">
      <alignment horizontal="center" vertical="center" wrapText="1"/>
    </xf>
  </cellXfs>
  <cellStyles count="18">
    <cellStyle name="Comma [0] 2" xfId="11"/>
    <cellStyle name="Normal 2" xfId="10"/>
    <cellStyle name="Percent 2" xfId="13"/>
    <cellStyle name="쉼표 [0]" xfId="14" builtinId="6"/>
    <cellStyle name="쉼표 [0] 2" xfId="4"/>
    <cellStyle name="쉼표 [0] 2 2" xfId="5"/>
    <cellStyle name="쉼표 [0] 3" xfId="6"/>
    <cellStyle name="쉼표 [0] 4" xfId="8"/>
    <cellStyle name="쉼표 [0] 4 2" xfId="16"/>
    <cellStyle name="표준" xfId="0" builtinId="0"/>
    <cellStyle name="표준 2" xfId="2"/>
    <cellStyle name="표준 2 2" xfId="7"/>
    <cellStyle name="표준 3" xfId="1"/>
    <cellStyle name="표준 3 2" xfId="12"/>
    <cellStyle name="표준 3 2 2" xfId="15"/>
    <cellStyle name="표준 4" xfId="3"/>
    <cellStyle name="표준 5" xfId="9"/>
    <cellStyle name="표준 6" xfId="17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view="pageBreakPreview" zoomScaleNormal="100" zoomScaleSheetLayoutView="100" workbookViewId="0">
      <selection activeCell="D1" sqref="D1"/>
    </sheetView>
  </sheetViews>
  <sheetFormatPr defaultRowHeight="16.5"/>
  <cols>
    <col min="1" max="1" width="2.625" style="165" customWidth="1"/>
    <col min="2" max="2" width="2.25" style="165" customWidth="1"/>
    <col min="3" max="3" width="4.25" style="165" customWidth="1"/>
    <col min="4" max="8" width="11.75" style="165" customWidth="1"/>
    <col min="9" max="16384" width="9" style="165"/>
  </cols>
  <sheetData>
    <row r="1" spans="1:9" ht="65.25" customHeight="1">
      <c r="A1" s="162"/>
      <c r="B1" s="163"/>
      <c r="C1" s="163"/>
      <c r="D1" s="163"/>
      <c r="E1" s="163"/>
      <c r="F1" s="163"/>
      <c r="G1" s="163"/>
      <c r="H1" s="163"/>
      <c r="I1" s="164"/>
    </row>
    <row r="2" spans="1:9" ht="31.5" customHeight="1">
      <c r="A2" s="269" t="s">
        <v>289</v>
      </c>
      <c r="B2" s="270"/>
      <c r="C2" s="270"/>
      <c r="D2" s="270"/>
      <c r="E2" s="270"/>
      <c r="F2" s="270"/>
      <c r="G2" s="270"/>
      <c r="H2" s="270"/>
      <c r="I2" s="271"/>
    </row>
    <row r="3" spans="1:9" ht="15" customHeight="1">
      <c r="A3" s="166"/>
      <c r="B3" s="167"/>
      <c r="C3" s="167"/>
      <c r="D3" s="168"/>
      <c r="E3" s="168"/>
      <c r="F3" s="168"/>
      <c r="G3" s="167"/>
      <c r="H3" s="167"/>
      <c r="I3" s="169"/>
    </row>
    <row r="4" spans="1:9" ht="83.25" customHeight="1">
      <c r="A4" s="269" t="s">
        <v>499</v>
      </c>
      <c r="B4" s="270"/>
      <c r="C4" s="270"/>
      <c r="D4" s="270"/>
      <c r="E4" s="270"/>
      <c r="F4" s="270"/>
      <c r="G4" s="270"/>
      <c r="H4" s="270"/>
      <c r="I4" s="271"/>
    </row>
    <row r="5" spans="1:9">
      <c r="A5" s="166"/>
      <c r="B5" s="167"/>
      <c r="C5" s="167"/>
      <c r="D5" s="167"/>
      <c r="E5" s="167"/>
      <c r="F5" s="167"/>
      <c r="G5" s="167"/>
      <c r="H5" s="167"/>
      <c r="I5" s="169"/>
    </row>
    <row r="6" spans="1:9">
      <c r="A6" s="166"/>
      <c r="B6" s="167"/>
      <c r="C6" s="167"/>
      <c r="D6" s="167"/>
      <c r="E6" s="167"/>
      <c r="F6" s="167"/>
      <c r="G6" s="167"/>
      <c r="H6" s="167"/>
      <c r="I6" s="169"/>
    </row>
    <row r="7" spans="1:9">
      <c r="A7" s="166"/>
      <c r="B7" s="167"/>
      <c r="C7" s="167"/>
      <c r="D7" s="167"/>
      <c r="E7" s="167"/>
      <c r="F7" s="167"/>
      <c r="G7" s="167"/>
      <c r="H7" s="167"/>
      <c r="I7" s="169"/>
    </row>
    <row r="8" spans="1:9">
      <c r="A8" s="166"/>
      <c r="B8" s="167"/>
      <c r="C8" s="167"/>
      <c r="D8" s="167"/>
      <c r="E8" s="167"/>
      <c r="F8" s="167"/>
      <c r="G8" s="167"/>
      <c r="H8" s="167"/>
      <c r="I8" s="169"/>
    </row>
    <row r="9" spans="1:9">
      <c r="A9" s="166"/>
      <c r="B9" s="167"/>
      <c r="C9" s="167"/>
      <c r="D9" s="167"/>
      <c r="E9" s="167"/>
      <c r="F9" s="167"/>
      <c r="G9" s="167"/>
      <c r="H9" s="167"/>
      <c r="I9" s="169"/>
    </row>
    <row r="10" spans="1:9">
      <c r="A10" s="166"/>
      <c r="B10" s="167"/>
      <c r="C10" s="167"/>
      <c r="D10" s="167"/>
      <c r="E10" s="167"/>
      <c r="F10" s="167"/>
      <c r="G10" s="167"/>
      <c r="H10" s="167"/>
      <c r="I10" s="169"/>
    </row>
    <row r="11" spans="1:9">
      <c r="A11" s="166"/>
      <c r="B11" s="167"/>
      <c r="C11" s="167"/>
      <c r="D11" s="167"/>
      <c r="E11" s="167"/>
      <c r="F11" s="167"/>
      <c r="G11" s="167"/>
      <c r="H11" s="167"/>
      <c r="I11" s="169"/>
    </row>
    <row r="12" spans="1:9">
      <c r="A12" s="166"/>
      <c r="B12" s="167"/>
      <c r="C12" s="167"/>
      <c r="D12" s="167"/>
      <c r="E12" s="167"/>
      <c r="F12" s="167"/>
      <c r="G12" s="167"/>
      <c r="H12" s="167"/>
      <c r="I12" s="169"/>
    </row>
    <row r="13" spans="1:9">
      <c r="A13" s="166"/>
      <c r="B13" s="167"/>
      <c r="C13" s="167"/>
      <c r="D13" s="167"/>
      <c r="E13" s="167"/>
      <c r="F13" s="167"/>
      <c r="G13" s="167"/>
      <c r="H13" s="167"/>
      <c r="I13" s="169"/>
    </row>
    <row r="14" spans="1:9">
      <c r="A14" s="166"/>
      <c r="B14" s="167"/>
      <c r="C14" s="167"/>
      <c r="D14" s="167"/>
      <c r="E14" s="167"/>
      <c r="F14" s="167"/>
      <c r="G14" s="167"/>
      <c r="H14" s="167"/>
      <c r="I14" s="169"/>
    </row>
    <row r="15" spans="1:9">
      <c r="A15" s="166"/>
      <c r="B15" s="167"/>
      <c r="C15" s="167"/>
      <c r="D15" s="167"/>
      <c r="E15" s="167"/>
      <c r="F15" s="167"/>
      <c r="G15" s="167"/>
      <c r="H15" s="167"/>
      <c r="I15" s="169"/>
    </row>
    <row r="16" spans="1:9">
      <c r="A16" s="166"/>
      <c r="B16" s="167"/>
      <c r="C16" s="167"/>
      <c r="D16" s="167"/>
      <c r="E16" s="167"/>
      <c r="F16" s="167"/>
      <c r="G16" s="167"/>
      <c r="H16" s="167"/>
      <c r="I16" s="169"/>
    </row>
    <row r="17" spans="1:9">
      <c r="A17" s="166"/>
      <c r="B17" s="167"/>
      <c r="C17" s="167"/>
      <c r="D17" s="167"/>
      <c r="E17" s="167"/>
      <c r="F17" s="167"/>
      <c r="G17" s="167"/>
      <c r="H17" s="167"/>
      <c r="I17" s="169"/>
    </row>
    <row r="18" spans="1:9">
      <c r="A18" s="166"/>
      <c r="B18" s="167"/>
      <c r="C18" s="167"/>
      <c r="D18" s="167"/>
      <c r="E18" s="167"/>
      <c r="F18" s="167"/>
      <c r="G18" s="167"/>
      <c r="H18" s="167"/>
      <c r="I18" s="169"/>
    </row>
    <row r="19" spans="1:9">
      <c r="A19" s="166"/>
      <c r="B19" s="167"/>
      <c r="C19" s="167"/>
      <c r="D19" s="167"/>
      <c r="E19" s="167"/>
      <c r="F19" s="167"/>
      <c r="G19" s="167"/>
      <c r="H19" s="167"/>
      <c r="I19" s="169"/>
    </row>
    <row r="20" spans="1:9">
      <c r="A20" s="166"/>
      <c r="B20" s="167"/>
      <c r="C20" s="167"/>
      <c r="D20" s="167"/>
      <c r="E20" s="167"/>
      <c r="F20" s="167"/>
      <c r="G20" s="167"/>
      <c r="H20" s="167"/>
      <c r="I20" s="169"/>
    </row>
    <row r="21" spans="1:9">
      <c r="A21" s="166"/>
      <c r="B21" s="167"/>
      <c r="C21" s="167"/>
      <c r="D21" s="167"/>
      <c r="E21" s="167"/>
      <c r="F21" s="167"/>
      <c r="G21" s="167"/>
      <c r="H21" s="167"/>
      <c r="I21" s="169"/>
    </row>
    <row r="22" spans="1:9">
      <c r="A22" s="166"/>
      <c r="B22" s="167"/>
      <c r="C22" s="167"/>
      <c r="D22" s="167"/>
      <c r="E22" s="167"/>
      <c r="F22" s="167"/>
      <c r="G22" s="167"/>
      <c r="H22" s="167"/>
      <c r="I22" s="169"/>
    </row>
    <row r="23" spans="1:9">
      <c r="A23" s="166"/>
      <c r="B23" s="167"/>
      <c r="C23" s="167"/>
      <c r="D23" s="167"/>
      <c r="E23" s="167"/>
      <c r="F23" s="167"/>
      <c r="G23" s="167"/>
      <c r="H23" s="167"/>
      <c r="I23" s="169"/>
    </row>
    <row r="24" spans="1:9">
      <c r="A24" s="166"/>
      <c r="B24" s="167"/>
      <c r="C24" s="167"/>
      <c r="D24" s="167"/>
      <c r="E24" s="167"/>
      <c r="F24" s="167"/>
      <c r="G24" s="167"/>
      <c r="H24" s="167"/>
      <c r="I24" s="169"/>
    </row>
    <row r="25" spans="1:9">
      <c r="A25" s="166"/>
      <c r="B25" s="167"/>
      <c r="C25" s="167"/>
      <c r="D25" s="167"/>
      <c r="E25" s="167"/>
      <c r="F25" s="167"/>
      <c r="G25" s="167"/>
      <c r="H25" s="167"/>
      <c r="I25" s="169"/>
    </row>
    <row r="26" spans="1:9">
      <c r="A26" s="166"/>
      <c r="B26" s="167"/>
      <c r="C26" s="167"/>
      <c r="D26" s="167"/>
      <c r="E26" s="167"/>
      <c r="F26" s="167"/>
      <c r="G26" s="167"/>
      <c r="H26" s="167"/>
      <c r="I26" s="169"/>
    </row>
    <row r="27" spans="1:9">
      <c r="A27" s="166"/>
      <c r="B27" s="167"/>
      <c r="C27" s="167"/>
      <c r="D27" s="167"/>
      <c r="E27" s="167"/>
      <c r="F27" s="167"/>
      <c r="G27" s="167"/>
      <c r="H27" s="167"/>
      <c r="I27" s="169"/>
    </row>
    <row r="28" spans="1:9" ht="31.5">
      <c r="A28" s="269" t="s">
        <v>104</v>
      </c>
      <c r="B28" s="270"/>
      <c r="C28" s="270"/>
      <c r="D28" s="270"/>
      <c r="E28" s="270"/>
      <c r="F28" s="270"/>
      <c r="G28" s="270"/>
      <c r="H28" s="270"/>
      <c r="I28" s="271"/>
    </row>
    <row r="29" spans="1:9" ht="31.5">
      <c r="A29" s="269"/>
      <c r="B29" s="270"/>
      <c r="C29" s="270"/>
      <c r="D29" s="270"/>
      <c r="E29" s="270"/>
      <c r="F29" s="270"/>
      <c r="G29" s="270"/>
      <c r="H29" s="270"/>
      <c r="I29" s="271"/>
    </row>
    <row r="30" spans="1:9">
      <c r="A30" s="166"/>
      <c r="B30" s="167"/>
      <c r="C30" s="167"/>
      <c r="D30" s="167"/>
      <c r="E30" s="167"/>
      <c r="F30" s="167"/>
      <c r="G30" s="167"/>
      <c r="H30" s="167"/>
      <c r="I30" s="169"/>
    </row>
    <row r="31" spans="1:9">
      <c r="A31" s="166"/>
      <c r="B31" s="167"/>
      <c r="C31" s="167"/>
      <c r="D31" s="167"/>
      <c r="E31" s="167"/>
      <c r="F31" s="167"/>
      <c r="G31" s="167"/>
      <c r="H31" s="167"/>
      <c r="I31" s="169"/>
    </row>
    <row r="32" spans="1:9" ht="17.25" thickBot="1">
      <c r="A32" s="170"/>
      <c r="B32" s="171"/>
      <c r="C32" s="171"/>
      <c r="D32" s="171"/>
      <c r="E32" s="171"/>
      <c r="F32" s="171"/>
      <c r="G32" s="171"/>
      <c r="H32" s="171"/>
      <c r="I32" s="172"/>
    </row>
  </sheetData>
  <mergeCells count="4">
    <mergeCell ref="A2:I2"/>
    <mergeCell ref="A4:I4"/>
    <mergeCell ref="A28:I28"/>
    <mergeCell ref="A29:I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20"/>
  <sheetViews>
    <sheetView workbookViewId="0">
      <selection activeCell="F15" sqref="F15"/>
    </sheetView>
  </sheetViews>
  <sheetFormatPr defaultRowHeight="16.5"/>
  <cols>
    <col min="1" max="1" width="3.25" style="165" customWidth="1"/>
    <col min="2" max="2" width="7.125" style="165" customWidth="1"/>
    <col min="3" max="3" width="77.875" style="165" customWidth="1"/>
    <col min="4" max="16384" width="9" style="165"/>
  </cols>
  <sheetData>
    <row r="1" spans="2:3" ht="17.25">
      <c r="B1" s="173"/>
      <c r="C1" s="174"/>
    </row>
    <row r="2" spans="2:3" ht="33" customHeight="1">
      <c r="B2" s="272" t="s">
        <v>105</v>
      </c>
      <c r="C2" s="273"/>
    </row>
    <row r="3" spans="2:3" ht="21" customHeight="1">
      <c r="B3" s="175"/>
      <c r="C3" s="176"/>
    </row>
    <row r="4" spans="2:3" ht="23.25" customHeight="1">
      <c r="B4" s="175"/>
      <c r="C4" s="176"/>
    </row>
    <row r="5" spans="2:3" ht="33" customHeight="1">
      <c r="B5" s="177" t="s">
        <v>106</v>
      </c>
      <c r="C5" s="268" t="s">
        <v>494</v>
      </c>
    </row>
    <row r="6" spans="2:3" ht="15" customHeight="1">
      <c r="B6" s="177"/>
      <c r="C6" s="179"/>
    </row>
    <row r="7" spans="2:3" ht="66">
      <c r="B7" s="177" t="s">
        <v>243</v>
      </c>
      <c r="C7" s="178" t="s">
        <v>290</v>
      </c>
    </row>
    <row r="8" spans="2:3" ht="15" customHeight="1">
      <c r="B8" s="177"/>
      <c r="C8" s="179"/>
    </row>
    <row r="9" spans="2:3" ht="33" customHeight="1">
      <c r="B9" s="177" t="s">
        <v>244</v>
      </c>
      <c r="C9" s="180" t="s">
        <v>291</v>
      </c>
    </row>
    <row r="10" spans="2:3" ht="15" customHeight="1">
      <c r="B10" s="177"/>
      <c r="C10" s="179"/>
    </row>
    <row r="11" spans="2:3" ht="24.75" customHeight="1">
      <c r="B11" s="275" t="s">
        <v>245</v>
      </c>
      <c r="C11" s="274" t="s">
        <v>218</v>
      </c>
    </row>
    <row r="12" spans="2:3" ht="24.75" customHeight="1">
      <c r="B12" s="275"/>
      <c r="C12" s="274"/>
    </row>
    <row r="13" spans="2:3" ht="17.25" customHeight="1">
      <c r="B13" s="275"/>
      <c r="C13" s="274"/>
    </row>
    <row r="14" spans="2:3" ht="33" customHeight="1">
      <c r="B14" s="275"/>
      <c r="C14" s="274"/>
    </row>
    <row r="15" spans="2:3" ht="17.25">
      <c r="B15" s="175"/>
      <c r="C15" s="176"/>
    </row>
    <row r="16" spans="2:3" ht="34.5">
      <c r="B16" s="175" t="s">
        <v>246</v>
      </c>
      <c r="C16" s="176" t="s">
        <v>219</v>
      </c>
    </row>
    <row r="17" spans="2:3" ht="17.25">
      <c r="B17" s="175"/>
      <c r="C17" s="176"/>
    </row>
    <row r="18" spans="2:3" ht="86.25">
      <c r="B18" s="175" t="s">
        <v>247</v>
      </c>
      <c r="C18" s="176" t="s">
        <v>220</v>
      </c>
    </row>
    <row r="19" spans="2:3" ht="2.25" customHeight="1">
      <c r="B19" s="175"/>
      <c r="C19" s="176"/>
    </row>
    <row r="20" spans="2:3" ht="2.25" customHeight="1" thickBot="1">
      <c r="B20" s="181"/>
      <c r="C20" s="182"/>
    </row>
  </sheetData>
  <mergeCells count="3">
    <mergeCell ref="B2:C2"/>
    <mergeCell ref="C11:C14"/>
    <mergeCell ref="B11:B14"/>
  </mergeCells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view="pageBreakPreview" zoomScaleNormal="100" zoomScaleSheetLayoutView="100" workbookViewId="0">
      <selection activeCell="L20" sqref="L20"/>
    </sheetView>
  </sheetViews>
  <sheetFormatPr defaultRowHeight="16.5"/>
  <cols>
    <col min="1" max="1" width="11.875" style="165" customWidth="1"/>
    <col min="2" max="2" width="9.75" style="165" customWidth="1"/>
    <col min="3" max="3" width="10" style="165" customWidth="1"/>
    <col min="4" max="5" width="11.875" style="165" customWidth="1"/>
    <col min="6" max="6" width="10.5" style="165" customWidth="1"/>
    <col min="7" max="7" width="11" style="165" customWidth="1"/>
    <col min="8" max="8" width="11.875" style="165" customWidth="1"/>
    <col min="9" max="16384" width="9" style="165"/>
  </cols>
  <sheetData>
    <row r="1" spans="1:10" ht="26.25">
      <c r="A1" s="276" t="s">
        <v>292</v>
      </c>
      <c r="B1" s="276"/>
      <c r="C1" s="276"/>
      <c r="D1" s="276"/>
      <c r="E1" s="276"/>
      <c r="F1" s="276"/>
      <c r="G1" s="276"/>
      <c r="H1" s="276"/>
    </row>
    <row r="2" spans="1:10" ht="31.5">
      <c r="A2" s="183"/>
      <c r="B2" s="183"/>
      <c r="C2" s="183"/>
      <c r="D2" s="183"/>
      <c r="E2" s="183"/>
      <c r="F2" s="183"/>
      <c r="G2" s="183"/>
      <c r="H2" s="184"/>
    </row>
    <row r="3" spans="1:10" ht="17.25" thickBot="1">
      <c r="A3" s="185"/>
      <c r="B3" s="186"/>
      <c r="C3" s="186"/>
      <c r="D3" s="186"/>
      <c r="E3" s="185"/>
      <c r="F3" s="186"/>
      <c r="G3" s="277" t="s">
        <v>107</v>
      </c>
      <c r="H3" s="277"/>
    </row>
    <row r="4" spans="1:10" ht="25.5" customHeight="1">
      <c r="A4" s="278" t="s">
        <v>108</v>
      </c>
      <c r="B4" s="279"/>
      <c r="C4" s="279"/>
      <c r="D4" s="280"/>
      <c r="E4" s="281" t="s">
        <v>109</v>
      </c>
      <c r="F4" s="279"/>
      <c r="G4" s="279"/>
      <c r="H4" s="282"/>
    </row>
    <row r="5" spans="1:10" ht="25.5" customHeight="1" thickBot="1">
      <c r="A5" s="187" t="s">
        <v>110</v>
      </c>
      <c r="B5" s="188" t="s">
        <v>293</v>
      </c>
      <c r="C5" s="188" t="s">
        <v>295</v>
      </c>
      <c r="D5" s="214" t="s">
        <v>111</v>
      </c>
      <c r="E5" s="189" t="s">
        <v>110</v>
      </c>
      <c r="F5" s="188" t="s">
        <v>294</v>
      </c>
      <c r="G5" s="188" t="s">
        <v>295</v>
      </c>
      <c r="H5" s="215" t="s">
        <v>111</v>
      </c>
    </row>
    <row r="6" spans="1:10" ht="25.5" customHeight="1" thickTop="1">
      <c r="A6" s="283" t="s">
        <v>144</v>
      </c>
      <c r="B6" s="190">
        <f>'(학교회계) 세입예산서'!D7</f>
        <v>196200</v>
      </c>
      <c r="C6" s="190">
        <f>'(학교회계) 세입예산서'!E7</f>
        <v>231600</v>
      </c>
      <c r="D6" s="213">
        <f>B6-C6</f>
        <v>-35400</v>
      </c>
      <c r="E6" s="285" t="s">
        <v>112</v>
      </c>
      <c r="F6" s="190">
        <f>'(학교회계) 세출예산서'!D5</f>
        <v>5479854</v>
      </c>
      <c r="G6" s="190">
        <f>'(학교회계) 세출예산서'!E5</f>
        <v>5483960</v>
      </c>
      <c r="H6" s="213">
        <f>F6-G6</f>
        <v>-4106</v>
      </c>
    </row>
    <row r="7" spans="1:10" ht="25.5" customHeight="1">
      <c r="A7" s="284"/>
      <c r="B7" s="191">
        <f>B6/B$24</f>
        <v>1.4853579814938931E-2</v>
      </c>
      <c r="C7" s="191">
        <f>C6/C$24</f>
        <v>2.0170930344969938E-2</v>
      </c>
      <c r="D7" s="192"/>
      <c r="E7" s="286"/>
      <c r="F7" s="191">
        <f>F6/F$24</f>
        <v>0.41485957575541471</v>
      </c>
      <c r="G7" s="191">
        <f>G6/G$24</f>
        <v>0.47761906379361552</v>
      </c>
      <c r="H7" s="193"/>
    </row>
    <row r="8" spans="1:10" ht="25.5" customHeight="1">
      <c r="A8" s="287" t="s">
        <v>145</v>
      </c>
      <c r="B8" s="194">
        <f>'(학교회계) 세입예산서'!D9</f>
        <v>5961272</v>
      </c>
      <c r="C8" s="194">
        <f>'(학교회계) 세입예산서'!E9</f>
        <v>6406500</v>
      </c>
      <c r="D8" s="197">
        <f>B8-C8</f>
        <v>-445228</v>
      </c>
      <c r="E8" s="288" t="s">
        <v>287</v>
      </c>
      <c r="F8" s="194">
        <f>'(학교회계) 세출예산서'!D58</f>
        <v>2457366</v>
      </c>
      <c r="G8" s="194">
        <f>'(학교회계) 세출예산서'!E58</f>
        <v>2183510</v>
      </c>
      <c r="H8" s="197">
        <f>F8-G8</f>
        <v>273856</v>
      </c>
    </row>
    <row r="9" spans="1:10" ht="25.5" customHeight="1">
      <c r="A9" s="284"/>
      <c r="B9" s="191">
        <f>B8/B$24</f>
        <v>0.45130596050234778</v>
      </c>
      <c r="C9" s="191">
        <f>C8/C$24</f>
        <v>0.55796660300107914</v>
      </c>
      <c r="D9" s="192"/>
      <c r="E9" s="286"/>
      <c r="F9" s="191">
        <f>F8/F$24</f>
        <v>0.18603813463566371</v>
      </c>
      <c r="G9" s="191">
        <f>G8/G$24</f>
        <v>0.19017024230373625</v>
      </c>
      <c r="H9" s="193"/>
    </row>
    <row r="10" spans="1:10" ht="25.5" customHeight="1">
      <c r="A10" s="287" t="s">
        <v>146</v>
      </c>
      <c r="B10" s="194">
        <f>'(학교회계) 세입예산서'!D16</f>
        <v>1396640</v>
      </c>
      <c r="C10" s="194">
        <f>'(학교회계) 세입예산서'!E16</f>
        <v>1459450</v>
      </c>
      <c r="D10" s="197">
        <f>B10-C10</f>
        <v>-62810</v>
      </c>
      <c r="E10" s="289" t="s">
        <v>113</v>
      </c>
      <c r="F10" s="196">
        <f>'(학교회계) 세출예산서'!D143</f>
        <v>560748</v>
      </c>
      <c r="G10" s="196">
        <f>'(학교회계) 세출예산서'!E143</f>
        <v>509943</v>
      </c>
      <c r="H10" s="197">
        <f>F10-G10</f>
        <v>50805</v>
      </c>
    </row>
    <row r="11" spans="1:10" ht="25.5" customHeight="1">
      <c r="A11" s="284"/>
      <c r="B11" s="191">
        <f>B10/B$24</f>
        <v>0.10573447356134714</v>
      </c>
      <c r="C11" s="191">
        <f>C10/C$24</f>
        <v>0.12710908588931943</v>
      </c>
      <c r="D11" s="192"/>
      <c r="E11" s="290"/>
      <c r="F11" s="191">
        <f>F10/F$24</f>
        <v>4.2452167044176224E-2</v>
      </c>
      <c r="G11" s="191">
        <f>G10/G$24</f>
        <v>4.4412887447776363E-2</v>
      </c>
      <c r="H11" s="193"/>
    </row>
    <row r="12" spans="1:10" ht="25.5" customHeight="1">
      <c r="A12" s="287" t="s">
        <v>34</v>
      </c>
      <c r="B12" s="194">
        <f>'(학교회계) 세입예산서'!D39</f>
        <v>2202000</v>
      </c>
      <c r="C12" s="194">
        <f>'(학교회계) 세입예산서'!E39</f>
        <v>2302000</v>
      </c>
      <c r="D12" s="197">
        <f>B12-C12</f>
        <v>-100000</v>
      </c>
      <c r="E12" s="291" t="s">
        <v>84</v>
      </c>
      <c r="F12" s="196">
        <f>'(학교회계) 세출예산서'!D291</f>
        <v>126600</v>
      </c>
      <c r="G12" s="196">
        <f>'(학교회계) 세출예산서'!E291</f>
        <v>184200</v>
      </c>
      <c r="H12" s="197">
        <f>F12-G12</f>
        <v>-57600</v>
      </c>
    </row>
    <row r="13" spans="1:10" ht="25.5" customHeight="1">
      <c r="A13" s="284"/>
      <c r="B13" s="191">
        <f>B12/B$24</f>
        <v>0.16670531474258679</v>
      </c>
      <c r="C13" s="191">
        <f>C12/C$24</f>
        <v>0.2004899898709879</v>
      </c>
      <c r="D13" s="192"/>
      <c r="E13" s="286"/>
      <c r="F13" s="191">
        <f>F12/F$24</f>
        <v>9.5844200029116654E-3</v>
      </c>
      <c r="G13" s="191">
        <f>G12/G$24</f>
        <v>1.6042682942761066E-2</v>
      </c>
      <c r="H13" s="193"/>
    </row>
    <row r="14" spans="1:10" ht="25.5" customHeight="1">
      <c r="A14" s="287" t="s">
        <v>114</v>
      </c>
      <c r="B14" s="194">
        <f>'(학교회계) 세입예산서'!D56</f>
        <v>79400</v>
      </c>
      <c r="C14" s="194">
        <f>'(학교회계) 세입예산서'!E56</f>
        <v>10600</v>
      </c>
      <c r="D14" s="197">
        <f>B14-C14</f>
        <v>68800</v>
      </c>
      <c r="E14" s="291" t="s">
        <v>115</v>
      </c>
      <c r="F14" s="196">
        <f>'(학교회계) 세출예산서'!D323</f>
        <v>43375</v>
      </c>
      <c r="G14" s="196">
        <f>'(학교회계) 세출예산서'!E323</f>
        <v>34140</v>
      </c>
      <c r="H14" s="197">
        <f>F14-G14</f>
        <v>9235</v>
      </c>
    </row>
    <row r="15" spans="1:10" ht="25.5" customHeight="1">
      <c r="A15" s="284"/>
      <c r="B15" s="191">
        <f>B14/B$24</f>
        <v>6.0110817395828296E-3</v>
      </c>
      <c r="C15" s="191">
        <f>C14/C$24</f>
        <v>9.2319456673869331E-4</v>
      </c>
      <c r="D15" s="192"/>
      <c r="E15" s="286"/>
      <c r="F15" s="191">
        <f>F14/F$24</f>
        <v>3.283761592624751E-3</v>
      </c>
      <c r="G15" s="191">
        <f>G14/G$24</f>
        <v>2.9733832555149989E-3</v>
      </c>
      <c r="H15" s="193"/>
      <c r="J15" s="198"/>
    </row>
    <row r="16" spans="1:10" ht="25.5" customHeight="1">
      <c r="A16" s="287" t="s">
        <v>116</v>
      </c>
      <c r="B16" s="194">
        <f>'(학교회계) 세입예산서'!D69</f>
        <v>619682</v>
      </c>
      <c r="C16" s="194">
        <f>'(학교회계) 세입예산서'!E69</f>
        <v>771720</v>
      </c>
      <c r="D16" s="197">
        <f>B16-C16</f>
        <v>-152038</v>
      </c>
      <c r="E16" s="292" t="s">
        <v>29</v>
      </c>
      <c r="F16" s="196">
        <f>'(학교회계) 세출예산서'!D352</f>
        <v>1396640</v>
      </c>
      <c r="G16" s="196">
        <f>'(학교회계) 세출예산서'!E352</f>
        <v>1459450</v>
      </c>
      <c r="H16" s="197">
        <f>F16-G16</f>
        <v>-62810</v>
      </c>
    </row>
    <row r="17" spans="1:12" ht="25.5" customHeight="1">
      <c r="A17" s="284"/>
      <c r="B17" s="191">
        <f>B16/B$24</f>
        <v>4.6913843256274144E-2</v>
      </c>
      <c r="C17" s="191">
        <f>C16/C$24</f>
        <v>6.7212048211658909E-2</v>
      </c>
      <c r="D17" s="192"/>
      <c r="E17" s="290"/>
      <c r="F17" s="191">
        <f>F16/F$24</f>
        <v>0.10573447356134714</v>
      </c>
      <c r="G17" s="191">
        <f>G16/G$24</f>
        <v>0.12710908588931943</v>
      </c>
      <c r="H17" s="193"/>
    </row>
    <row r="18" spans="1:12" ht="25.5" customHeight="1">
      <c r="A18" s="293" t="s">
        <v>125</v>
      </c>
      <c r="B18" s="196">
        <f>'(학교회계) 세입예산서'!D75</f>
        <v>0</v>
      </c>
      <c r="C18" s="196">
        <f>'(학교회계) 세입예산서'!E75</f>
        <v>0</v>
      </c>
      <c r="D18" s="195">
        <f>B18-C18</f>
        <v>0</v>
      </c>
      <c r="E18" s="291" t="s">
        <v>94</v>
      </c>
      <c r="F18" s="196">
        <f>'(학교회계) 세출예산서'!D404</f>
        <v>437072</v>
      </c>
      <c r="G18" s="196">
        <f>'(학교회계) 세출예산서'!E404</f>
        <v>767347</v>
      </c>
      <c r="H18" s="197">
        <f>F18-G18</f>
        <v>-330275</v>
      </c>
    </row>
    <row r="19" spans="1:12" ht="25.5" customHeight="1">
      <c r="A19" s="294"/>
      <c r="B19" s="191">
        <f>B18/B$24</f>
        <v>0</v>
      </c>
      <c r="C19" s="191">
        <f>C18/C$24</f>
        <v>0</v>
      </c>
      <c r="D19" s="192"/>
      <c r="E19" s="286"/>
      <c r="F19" s="191">
        <f>F18/F$24</f>
        <v>3.3089112318425019E-2</v>
      </c>
      <c r="G19" s="191">
        <f>G18/G$24</f>
        <v>6.6831186905965664E-2</v>
      </c>
      <c r="H19" s="193"/>
    </row>
    <row r="20" spans="1:12" ht="25.5" customHeight="1">
      <c r="A20" s="293" t="s">
        <v>117</v>
      </c>
      <c r="B20" s="196">
        <f>'(학교회계) 세입예산서'!D79</f>
        <v>0</v>
      </c>
      <c r="C20" s="196">
        <f>'(학교회계) 세입예산서'!E79</f>
        <v>0</v>
      </c>
      <c r="D20" s="195">
        <f>B20-C20</f>
        <v>0</v>
      </c>
      <c r="E20" s="292" t="s">
        <v>288</v>
      </c>
      <c r="F20" s="196">
        <f>'(학교회계) 세출예산서'!D391</f>
        <v>87600</v>
      </c>
      <c r="G20" s="196">
        <f>'(학교회계) 세출예산서'!E391</f>
        <v>87600</v>
      </c>
      <c r="H20" s="197">
        <f>F20-G20</f>
        <v>0</v>
      </c>
    </row>
    <row r="21" spans="1:12" ht="25.5" customHeight="1">
      <c r="A21" s="294"/>
      <c r="B21" s="191">
        <f>B20/B$24</f>
        <v>0</v>
      </c>
      <c r="C21" s="191">
        <f>C20/C$24</f>
        <v>0</v>
      </c>
      <c r="D21" s="192"/>
      <c r="E21" s="290"/>
      <c r="F21" s="191">
        <f>F20/F$24</f>
        <v>6.6318735565170763E-3</v>
      </c>
      <c r="G21" s="191">
        <f>G20/G$24</f>
        <v>7.6294192496518427E-3</v>
      </c>
      <c r="H21" s="193"/>
    </row>
    <row r="22" spans="1:12" ht="25.5" customHeight="1">
      <c r="A22" s="293" t="s">
        <v>126</v>
      </c>
      <c r="B22" s="194">
        <f>'(학교회계) 세입예산서'!D86</f>
        <v>2753743</v>
      </c>
      <c r="C22" s="194">
        <f>'(학교회계) 세입예산서'!E86</f>
        <v>300000</v>
      </c>
      <c r="D22" s="197">
        <f>B22-C22</f>
        <v>2453743</v>
      </c>
      <c r="E22" s="288" t="s">
        <v>127</v>
      </c>
      <c r="F22" s="196">
        <f>'(학교회계) 세출예산서'!D416+'(학교회계) 세출예산서'!D425</f>
        <v>2619682</v>
      </c>
      <c r="G22" s="196">
        <f>'(학교회계) 세출예산서'!E416+'(학교회계) 세출예산서'!E425</f>
        <v>771720</v>
      </c>
      <c r="H22" s="197">
        <f>F22-G22</f>
        <v>1847962</v>
      </c>
    </row>
    <row r="23" spans="1:12" ht="25.5" customHeight="1" thickBot="1">
      <c r="A23" s="295"/>
      <c r="B23" s="199">
        <f>B22/B$24</f>
        <v>0.20847574638292241</v>
      </c>
      <c r="C23" s="199">
        <f>C22/C$24</f>
        <v>2.6128148115246035E-2</v>
      </c>
      <c r="D23" s="211"/>
      <c r="E23" s="296"/>
      <c r="F23" s="199">
        <f>F22/F$24</f>
        <v>0.19832648153291971</v>
      </c>
      <c r="G23" s="199">
        <f>G22/G$24</f>
        <v>6.7212048211658909E-2</v>
      </c>
      <c r="H23" s="212"/>
      <c r="L23" s="165" t="s">
        <v>118</v>
      </c>
    </row>
    <row r="24" spans="1:12" ht="25.5" customHeight="1" thickTop="1">
      <c r="A24" s="297" t="s">
        <v>119</v>
      </c>
      <c r="B24" s="200">
        <f>SUM(B6,B8,B10,B12,B14,B16,B18,B20,B22)</f>
        <v>13208937</v>
      </c>
      <c r="C24" s="200">
        <f>SUM(C6,C8,C10,C12,C14,C16,C18,C20,C22)</f>
        <v>11481870</v>
      </c>
      <c r="D24" s="210">
        <f>B24-C24</f>
        <v>1727067</v>
      </c>
      <c r="E24" s="285" t="s">
        <v>119</v>
      </c>
      <c r="F24" s="200">
        <f>SUM(F6,F8,F10,F12,F14,F16,F18,F20,F22)</f>
        <v>13208937</v>
      </c>
      <c r="G24" s="200">
        <f>SUM(G6,G8,G10,G12,G14,G16,G18,G20,G22)</f>
        <v>11481870</v>
      </c>
      <c r="H24" s="210">
        <f>F24-G24</f>
        <v>1727067</v>
      </c>
      <c r="I24" s="165" t="s">
        <v>120</v>
      </c>
      <c r="J24" s="201"/>
    </row>
    <row r="25" spans="1:12" ht="25.5" customHeight="1" thickBot="1">
      <c r="A25" s="298"/>
      <c r="B25" s="202">
        <f>SUM(B7,B9,B11,B13,B15,B17,B19,B21,B23)</f>
        <v>1</v>
      </c>
      <c r="C25" s="202">
        <f>SUM(C7,C9,C11,C13,C15,C17,C19,C21,C23)</f>
        <v>1.0000000000000002</v>
      </c>
      <c r="D25" s="202"/>
      <c r="E25" s="299"/>
      <c r="F25" s="202">
        <f t="shared" ref="F25:H25" si="0">SUM(F7,F9,F11,F13,F15,F17,F19,F21,F23)</f>
        <v>1</v>
      </c>
      <c r="G25" s="202">
        <f t="shared" si="0"/>
        <v>1.0000000000000002</v>
      </c>
      <c r="H25" s="203">
        <f t="shared" si="0"/>
        <v>0</v>
      </c>
    </row>
    <row r="26" spans="1:12" ht="103.5" customHeight="1">
      <c r="A26" s="204"/>
      <c r="B26" s="205"/>
      <c r="C26" s="205"/>
      <c r="D26" s="206"/>
      <c r="E26" s="204"/>
      <c r="F26" s="205"/>
      <c r="G26" s="205"/>
      <c r="H26" s="206"/>
    </row>
    <row r="27" spans="1:12">
      <c r="A27" s="204"/>
      <c r="B27" s="205"/>
      <c r="C27" s="205"/>
      <c r="D27" s="206"/>
      <c r="E27" s="204"/>
      <c r="F27" s="205"/>
      <c r="G27" s="205"/>
      <c r="H27" s="206"/>
    </row>
    <row r="28" spans="1:12">
      <c r="A28" s="204"/>
      <c r="B28" s="205"/>
      <c r="C28" s="205"/>
      <c r="D28" s="206"/>
      <c r="E28" s="204"/>
      <c r="F28" s="205"/>
      <c r="G28" s="205"/>
      <c r="H28" s="206"/>
    </row>
    <row r="29" spans="1:12">
      <c r="A29" s="204"/>
      <c r="B29" s="205"/>
      <c r="C29" s="205"/>
      <c r="D29" s="206"/>
      <c r="E29" s="204"/>
      <c r="F29" s="205"/>
      <c r="G29" s="205"/>
      <c r="H29" s="206"/>
    </row>
    <row r="30" spans="1:12">
      <c r="A30" s="204"/>
      <c r="B30" s="205"/>
      <c r="C30" s="205"/>
      <c r="D30" s="206"/>
      <c r="E30" s="204"/>
      <c r="F30" s="205"/>
      <c r="G30" s="205"/>
      <c r="H30" s="206"/>
    </row>
    <row r="31" spans="1:12">
      <c r="A31" s="204"/>
      <c r="B31" s="205"/>
      <c r="C31" s="205" t="s">
        <v>121</v>
      </c>
      <c r="D31" s="206"/>
      <c r="E31" s="204"/>
      <c r="F31" s="205"/>
      <c r="G31" s="205"/>
      <c r="H31" s="206"/>
    </row>
    <row r="32" spans="1:12">
      <c r="A32" s="207"/>
      <c r="B32" s="207"/>
      <c r="C32" s="207"/>
      <c r="D32" s="207"/>
      <c r="E32" s="207"/>
      <c r="F32" s="207"/>
      <c r="G32" s="207"/>
      <c r="H32" s="208"/>
    </row>
    <row r="33" spans="1:8">
      <c r="A33" s="185"/>
      <c r="B33" s="186"/>
      <c r="C33" s="186"/>
      <c r="D33" s="186"/>
      <c r="E33" s="185"/>
      <c r="F33" s="186"/>
      <c r="G33" s="186"/>
      <c r="H33" s="209"/>
    </row>
  </sheetData>
  <mergeCells count="24">
    <mergeCell ref="A20:A21"/>
    <mergeCell ref="E20:E21"/>
    <mergeCell ref="A22:A23"/>
    <mergeCell ref="E22:E23"/>
    <mergeCell ref="A24:A25"/>
    <mergeCell ref="E24:E25"/>
    <mergeCell ref="A14:A15"/>
    <mergeCell ref="E14:E15"/>
    <mergeCell ref="A16:A17"/>
    <mergeCell ref="E16:E17"/>
    <mergeCell ref="A18:A19"/>
    <mergeCell ref="E18:E19"/>
    <mergeCell ref="A8:A9"/>
    <mergeCell ref="E8:E9"/>
    <mergeCell ref="A10:A11"/>
    <mergeCell ref="E10:E11"/>
    <mergeCell ref="A12:A13"/>
    <mergeCell ref="E12:E13"/>
    <mergeCell ref="A1:H1"/>
    <mergeCell ref="G3:H3"/>
    <mergeCell ref="A4:D4"/>
    <mergeCell ref="E4:H4"/>
    <mergeCell ref="A6:A7"/>
    <mergeCell ref="E6:E7"/>
  </mergeCells>
  <phoneticPr fontId="2" type="noConversion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zoomScale="85" zoomScaleNormal="85" zoomScaleSheetLayoutView="118" workbookViewId="0">
      <selection activeCell="D24" sqref="D24"/>
    </sheetView>
  </sheetViews>
  <sheetFormatPr defaultRowHeight="16.5"/>
  <cols>
    <col min="1" max="2" width="2.625" style="64" customWidth="1"/>
    <col min="3" max="3" width="20.625" style="124" customWidth="1"/>
    <col min="4" max="5" width="17.875" style="125" bestFit="1" customWidth="1"/>
    <col min="6" max="6" width="15.75" style="125" bestFit="1" customWidth="1"/>
    <col min="7" max="7" width="47" style="67" customWidth="1"/>
    <col min="8" max="8" width="17.875" style="67" bestFit="1" customWidth="1"/>
    <col min="9" max="16384" width="9" style="64"/>
  </cols>
  <sheetData>
    <row r="1" spans="1:8" ht="33.75">
      <c r="A1" s="300" t="s">
        <v>296</v>
      </c>
      <c r="B1" s="301"/>
      <c r="C1" s="301"/>
      <c r="D1" s="301"/>
      <c r="E1" s="301"/>
      <c r="F1" s="301"/>
      <c r="G1" s="301"/>
      <c r="H1" s="301"/>
    </row>
    <row r="2" spans="1:8" ht="17.25" thickBot="1">
      <c r="A2" s="65"/>
      <c r="B2" s="66"/>
      <c r="C2" s="65"/>
      <c r="D2" s="64"/>
      <c r="E2" s="64"/>
      <c r="F2" s="64"/>
    </row>
    <row r="3" spans="1:8">
      <c r="A3" s="68" t="s">
        <v>7</v>
      </c>
      <c r="B3" s="69"/>
      <c r="C3" s="69"/>
      <c r="D3" s="302" t="s">
        <v>9</v>
      </c>
      <c r="E3" s="302" t="s">
        <v>11</v>
      </c>
      <c r="F3" s="302" t="s">
        <v>13</v>
      </c>
      <c r="G3" s="302" t="s">
        <v>14</v>
      </c>
      <c r="H3" s="304"/>
    </row>
    <row r="4" spans="1:8">
      <c r="A4" s="71" t="s">
        <v>16</v>
      </c>
      <c r="B4" s="72" t="s">
        <v>18</v>
      </c>
      <c r="C4" s="72" t="s">
        <v>19</v>
      </c>
      <c r="D4" s="303"/>
      <c r="E4" s="303"/>
      <c r="F4" s="303"/>
      <c r="G4" s="303"/>
      <c r="H4" s="305"/>
    </row>
    <row r="5" spans="1:8">
      <c r="A5" s="73" t="s">
        <v>20</v>
      </c>
      <c r="B5" s="74"/>
      <c r="C5" s="74"/>
      <c r="D5" s="75">
        <f>SUBTOTAL(9,D7:D38)</f>
        <v>7554112</v>
      </c>
      <c r="E5" s="75">
        <v>8097550</v>
      </c>
      <c r="F5" s="75">
        <f>SUBTOTAL(9,F7:F38)</f>
        <v>-543438</v>
      </c>
      <c r="G5" s="76"/>
      <c r="H5" s="77"/>
    </row>
    <row r="6" spans="1:8">
      <c r="A6" s="78"/>
      <c r="B6" s="79" t="s">
        <v>21</v>
      </c>
      <c r="C6" s="79"/>
      <c r="D6" s="80">
        <f>SUBTOTAL(9,D7:D13)</f>
        <v>6157472</v>
      </c>
      <c r="E6" s="80">
        <v>6638100</v>
      </c>
      <c r="F6" s="80">
        <f>SUBTOTAL(9,F7:F13)</f>
        <v>-480628</v>
      </c>
      <c r="G6" s="81"/>
      <c r="H6" s="82"/>
    </row>
    <row r="7" spans="1:8">
      <c r="A7" s="78"/>
      <c r="B7" s="83"/>
      <c r="C7" s="84" t="s">
        <v>22</v>
      </c>
      <c r="D7" s="85">
        <f>H8</f>
        <v>196200</v>
      </c>
      <c r="E7" s="85">
        <v>231600</v>
      </c>
      <c r="F7" s="85">
        <f t="shared" ref="F7:F73" si="0">D7-E7</f>
        <v>-35400</v>
      </c>
      <c r="G7" s="86" t="s">
        <v>298</v>
      </c>
      <c r="H7" s="87">
        <v>196200</v>
      </c>
    </row>
    <row r="8" spans="1:8">
      <c r="A8" s="78"/>
      <c r="B8" s="83"/>
      <c r="C8" s="83"/>
      <c r="D8" s="88"/>
      <c r="E8" s="88"/>
      <c r="F8" s="88"/>
      <c r="G8" s="92" t="s">
        <v>24</v>
      </c>
      <c r="H8" s="93">
        <f>SUBTOTAL(9,H7:H7)</f>
        <v>196200</v>
      </c>
    </row>
    <row r="9" spans="1:8">
      <c r="A9" s="78"/>
      <c r="B9" s="83"/>
      <c r="C9" s="83" t="s">
        <v>25</v>
      </c>
      <c r="D9" s="88">
        <f>H13</f>
        <v>5961272</v>
      </c>
      <c r="E9" s="88">
        <v>6406500</v>
      </c>
      <c r="F9" s="88">
        <f t="shared" si="0"/>
        <v>-445228</v>
      </c>
      <c r="G9" s="157" t="s">
        <v>302</v>
      </c>
      <c r="H9" s="158">
        <v>496688</v>
      </c>
    </row>
    <row r="10" spans="1:8">
      <c r="A10" s="78"/>
      <c r="B10" s="83"/>
      <c r="C10" s="83"/>
      <c r="D10" s="88"/>
      <c r="E10" s="88"/>
      <c r="F10" s="88"/>
      <c r="G10" s="29" t="s">
        <v>299</v>
      </c>
      <c r="H10" s="159">
        <v>1999928</v>
      </c>
    </row>
    <row r="11" spans="1:8">
      <c r="A11" s="78"/>
      <c r="B11" s="83"/>
      <c r="C11" s="83"/>
      <c r="D11" s="88"/>
      <c r="E11" s="88"/>
      <c r="F11" s="88"/>
      <c r="G11" s="29" t="s">
        <v>300</v>
      </c>
      <c r="H11" s="159">
        <v>1288960</v>
      </c>
    </row>
    <row r="12" spans="1:8">
      <c r="A12" s="78"/>
      <c r="B12" s="83"/>
      <c r="C12" s="83"/>
      <c r="D12" s="88"/>
      <c r="E12" s="88"/>
      <c r="F12" s="88"/>
      <c r="G12" s="160" t="s">
        <v>301</v>
      </c>
      <c r="H12" s="161">
        <v>2175696</v>
      </c>
    </row>
    <row r="13" spans="1:8">
      <c r="A13" s="78"/>
      <c r="B13" s="83"/>
      <c r="C13" s="94"/>
      <c r="D13" s="95"/>
      <c r="E13" s="95"/>
      <c r="F13" s="95"/>
      <c r="G13" s="92" t="s">
        <v>26</v>
      </c>
      <c r="H13" s="93">
        <f>SUBTOTAL(9,H9:H12)</f>
        <v>5961272</v>
      </c>
    </row>
    <row r="14" spans="1:8">
      <c r="A14" s="78"/>
      <c r="B14" s="96" t="s">
        <v>27</v>
      </c>
      <c r="C14" s="96"/>
      <c r="D14" s="80">
        <f>SUBTOTAL(9,D15)</f>
        <v>0</v>
      </c>
      <c r="E14" s="80">
        <v>0</v>
      </c>
      <c r="F14" s="80">
        <f>SUBTOTAL(9,F15)</f>
        <v>0</v>
      </c>
      <c r="G14" s="81"/>
      <c r="H14" s="97"/>
    </row>
    <row r="15" spans="1:8">
      <c r="A15" s="78"/>
      <c r="B15" s="83"/>
      <c r="C15" s="98" t="s">
        <v>28</v>
      </c>
      <c r="D15" s="99">
        <v>0</v>
      </c>
      <c r="E15" s="99">
        <v>0</v>
      </c>
      <c r="F15" s="99">
        <f t="shared" si="0"/>
        <v>0</v>
      </c>
      <c r="G15" s="100"/>
      <c r="H15" s="101"/>
    </row>
    <row r="16" spans="1:8">
      <c r="A16" s="78"/>
      <c r="B16" s="96" t="s">
        <v>29</v>
      </c>
      <c r="C16" s="96"/>
      <c r="D16" s="80">
        <f>SUBTOTAL(9,D17:D38)</f>
        <v>1396640</v>
      </c>
      <c r="E16" s="80">
        <v>1459450</v>
      </c>
      <c r="F16" s="80">
        <f>SUBTOTAL(9,F17:F38)</f>
        <v>-62810</v>
      </c>
      <c r="G16" s="102"/>
      <c r="H16" s="103"/>
    </row>
    <row r="17" spans="1:8">
      <c r="A17" s="78"/>
      <c r="B17" s="83"/>
      <c r="C17" s="84" t="s">
        <v>30</v>
      </c>
      <c r="D17" s="85">
        <f>H25</f>
        <v>566640</v>
      </c>
      <c r="E17" s="85">
        <v>675450</v>
      </c>
      <c r="F17" s="85">
        <f t="shared" si="0"/>
        <v>-108810</v>
      </c>
      <c r="G17" s="104" t="s">
        <v>281</v>
      </c>
      <c r="H17" s="87">
        <v>41070</v>
      </c>
    </row>
    <row r="18" spans="1:8">
      <c r="A18" s="78"/>
      <c r="B18" s="83"/>
      <c r="C18" s="83"/>
      <c r="D18" s="88"/>
      <c r="E18" s="88"/>
      <c r="F18" s="88"/>
      <c r="G18" s="105" t="s">
        <v>303</v>
      </c>
      <c r="H18" s="89">
        <v>183890</v>
      </c>
    </row>
    <row r="19" spans="1:8">
      <c r="A19" s="78"/>
      <c r="B19" s="83"/>
      <c r="C19" s="83"/>
      <c r="D19" s="88"/>
      <c r="E19" s="88"/>
      <c r="F19" s="88"/>
      <c r="G19" s="105" t="s">
        <v>462</v>
      </c>
      <c r="H19" s="89">
        <v>223480</v>
      </c>
    </row>
    <row r="20" spans="1:8">
      <c r="A20" s="78"/>
      <c r="B20" s="83"/>
      <c r="C20" s="83"/>
      <c r="D20" s="88"/>
      <c r="E20" s="88"/>
      <c r="F20" s="88"/>
      <c r="G20" s="105" t="s">
        <v>461</v>
      </c>
      <c r="H20" s="89">
        <v>11000</v>
      </c>
    </row>
    <row r="21" spans="1:8">
      <c r="A21" s="78"/>
      <c r="B21" s="83"/>
      <c r="C21" s="83"/>
      <c r="D21" s="88"/>
      <c r="E21" s="88"/>
      <c r="F21" s="88"/>
      <c r="G21" s="105" t="s">
        <v>460</v>
      </c>
      <c r="H21" s="89">
        <v>54000</v>
      </c>
    </row>
    <row r="22" spans="1:8">
      <c r="A22" s="78"/>
      <c r="B22" s="83"/>
      <c r="C22" s="83"/>
      <c r="D22" s="88"/>
      <c r="E22" s="88"/>
      <c r="F22" s="88"/>
      <c r="G22" s="105" t="s">
        <v>459</v>
      </c>
      <c r="H22" s="89">
        <v>7200</v>
      </c>
    </row>
    <row r="23" spans="1:8">
      <c r="A23" s="78"/>
      <c r="B23" s="83"/>
      <c r="C23" s="83"/>
      <c r="D23" s="88"/>
      <c r="E23" s="88"/>
      <c r="F23" s="88"/>
      <c r="G23" s="105" t="s">
        <v>458</v>
      </c>
      <c r="H23" s="89">
        <v>6000</v>
      </c>
    </row>
    <row r="24" spans="1:8">
      <c r="A24" s="78"/>
      <c r="B24" s="83"/>
      <c r="C24" s="83"/>
      <c r="D24" s="88"/>
      <c r="E24" s="88"/>
      <c r="F24" s="88"/>
      <c r="G24" s="105" t="s">
        <v>497</v>
      </c>
      <c r="H24" s="89">
        <v>40000</v>
      </c>
    </row>
    <row r="25" spans="1:8">
      <c r="A25" s="78"/>
      <c r="B25" s="83"/>
      <c r="C25" s="83"/>
      <c r="D25" s="88"/>
      <c r="E25" s="88"/>
      <c r="F25" s="88"/>
      <c r="G25" s="92" t="s">
        <v>31</v>
      </c>
      <c r="H25" s="93">
        <f>SUBTOTAL(9,H17:H24)</f>
        <v>566640</v>
      </c>
    </row>
    <row r="26" spans="1:8">
      <c r="A26" s="78"/>
      <c r="B26" s="83"/>
      <c r="C26" s="83" t="s">
        <v>4</v>
      </c>
      <c r="D26" s="88">
        <f>H31</f>
        <v>270000</v>
      </c>
      <c r="E26" s="88">
        <v>160000</v>
      </c>
      <c r="F26" s="88">
        <f t="shared" si="0"/>
        <v>110000</v>
      </c>
      <c r="G26" s="86" t="s">
        <v>230</v>
      </c>
      <c r="H26" s="87">
        <v>6000</v>
      </c>
    </row>
    <row r="27" spans="1:8">
      <c r="A27" s="78"/>
      <c r="B27" s="83"/>
      <c r="C27" s="83"/>
      <c r="D27" s="88"/>
      <c r="E27" s="88"/>
      <c r="F27" s="88"/>
      <c r="G27" s="31" t="s">
        <v>467</v>
      </c>
      <c r="H27" s="89">
        <v>120000</v>
      </c>
    </row>
    <row r="28" spans="1:8">
      <c r="A28" s="78"/>
      <c r="B28" s="83"/>
      <c r="C28" s="83"/>
      <c r="D28" s="88"/>
      <c r="E28" s="88"/>
      <c r="F28" s="88"/>
      <c r="G28" s="31" t="s">
        <v>466</v>
      </c>
      <c r="H28" s="89">
        <v>100000</v>
      </c>
    </row>
    <row r="29" spans="1:8">
      <c r="A29" s="78"/>
      <c r="B29" s="83"/>
      <c r="C29" s="83"/>
      <c r="D29" s="88"/>
      <c r="E29" s="88"/>
      <c r="F29" s="88"/>
      <c r="G29" s="31" t="s">
        <v>147</v>
      </c>
      <c r="H29" s="89">
        <f>200*50*2</f>
        <v>20000</v>
      </c>
    </row>
    <row r="30" spans="1:8">
      <c r="A30" s="78"/>
      <c r="B30" s="83"/>
      <c r="C30" s="83"/>
      <c r="D30" s="88"/>
      <c r="E30" s="88"/>
      <c r="F30" s="88"/>
      <c r="G30" s="90" t="s">
        <v>148</v>
      </c>
      <c r="H30" s="91">
        <f>200*60*2</f>
        <v>24000</v>
      </c>
    </row>
    <row r="31" spans="1:8">
      <c r="A31" s="78"/>
      <c r="B31" s="83"/>
      <c r="C31" s="83"/>
      <c r="D31" s="88"/>
      <c r="E31" s="88"/>
      <c r="F31" s="88"/>
      <c r="G31" s="92" t="s">
        <v>32</v>
      </c>
      <c r="H31" s="93">
        <f>SUBTOTAL(9,H26:H30)</f>
        <v>270000</v>
      </c>
    </row>
    <row r="32" spans="1:8">
      <c r="A32" s="78"/>
      <c r="B32" s="83"/>
      <c r="C32" s="83" t="s">
        <v>0</v>
      </c>
      <c r="D32" s="88">
        <f>H35</f>
        <v>520000</v>
      </c>
      <c r="E32" s="88">
        <v>584000</v>
      </c>
      <c r="F32" s="88">
        <f t="shared" si="0"/>
        <v>-64000</v>
      </c>
      <c r="G32" s="86" t="s">
        <v>235</v>
      </c>
      <c r="H32" s="87">
        <v>4000</v>
      </c>
    </row>
    <row r="33" spans="1:8">
      <c r="A33" s="78"/>
      <c r="B33" s="83"/>
      <c r="C33" s="83"/>
      <c r="D33" s="88"/>
      <c r="E33" s="88"/>
      <c r="F33" s="88"/>
      <c r="G33" s="31" t="s">
        <v>310</v>
      </c>
      <c r="H33" s="89">
        <v>30000</v>
      </c>
    </row>
    <row r="34" spans="1:8">
      <c r="A34" s="78"/>
      <c r="B34" s="83"/>
      <c r="C34" s="83"/>
      <c r="D34" s="88"/>
      <c r="E34" s="88"/>
      <c r="F34" s="88"/>
      <c r="G34" s="31" t="s">
        <v>457</v>
      </c>
      <c r="H34" s="89">
        <v>486000</v>
      </c>
    </row>
    <row r="35" spans="1:8">
      <c r="A35" s="78"/>
      <c r="B35" s="83"/>
      <c r="C35" s="83"/>
      <c r="D35" s="88"/>
      <c r="E35" s="88"/>
      <c r="F35" s="88"/>
      <c r="G35" s="92" t="s">
        <v>33</v>
      </c>
      <c r="H35" s="93">
        <f>SUBTOTAL(9,H32:H34)</f>
        <v>520000</v>
      </c>
    </row>
    <row r="36" spans="1:8">
      <c r="A36" s="78"/>
      <c r="B36" s="83"/>
      <c r="C36" s="83" t="s">
        <v>3</v>
      </c>
      <c r="D36" s="88">
        <f>H38</f>
        <v>40000</v>
      </c>
      <c r="E36" s="88">
        <v>40000</v>
      </c>
      <c r="F36" s="88">
        <f t="shared" si="0"/>
        <v>0</v>
      </c>
      <c r="G36" s="31" t="s">
        <v>149</v>
      </c>
      <c r="H36" s="89">
        <f>300*45*2</f>
        <v>27000</v>
      </c>
    </row>
    <row r="37" spans="1:8" s="1" customFormat="1">
      <c r="A37" s="8"/>
      <c r="B37" s="7"/>
      <c r="C37" s="26"/>
      <c r="D37" s="25"/>
      <c r="E37" s="25"/>
      <c r="F37" s="25"/>
      <c r="G37" s="31" t="s">
        <v>152</v>
      </c>
      <c r="H37" s="89">
        <f>260*50</f>
        <v>13000</v>
      </c>
    </row>
    <row r="38" spans="1:8">
      <c r="A38" s="78"/>
      <c r="B38" s="83"/>
      <c r="C38" s="94"/>
      <c r="D38" s="95"/>
      <c r="E38" s="95"/>
      <c r="F38" s="95"/>
      <c r="G38" s="92" t="s">
        <v>23</v>
      </c>
      <c r="H38" s="93">
        <f>SUBTOTAL(9,H36:H37)</f>
        <v>40000</v>
      </c>
    </row>
    <row r="39" spans="1:8">
      <c r="A39" s="73" t="s">
        <v>34</v>
      </c>
      <c r="B39" s="74"/>
      <c r="C39" s="74"/>
      <c r="D39" s="75">
        <f>SUBTOTAL(9,D40:D55)</f>
        <v>2202000</v>
      </c>
      <c r="E39" s="75">
        <v>2302000</v>
      </c>
      <c r="F39" s="75">
        <f>SUBTOTAL(9,F40:F55)</f>
        <v>-100000</v>
      </c>
      <c r="G39" s="106"/>
      <c r="H39" s="107"/>
    </row>
    <row r="40" spans="1:8">
      <c r="A40" s="78"/>
      <c r="B40" s="79" t="s">
        <v>35</v>
      </c>
      <c r="C40" s="79"/>
      <c r="D40" s="80">
        <f>SUBTOTAL(9,D41:D50)</f>
        <v>2160000</v>
      </c>
      <c r="E40" s="80">
        <v>2260000</v>
      </c>
      <c r="F40" s="80">
        <f>SUBTOTAL(9,F41:F50)</f>
        <v>-100000</v>
      </c>
      <c r="G40" s="81"/>
      <c r="H40" s="97"/>
    </row>
    <row r="41" spans="1:8">
      <c r="A41" s="78"/>
      <c r="B41" s="83"/>
      <c r="C41" s="84" t="s">
        <v>36</v>
      </c>
      <c r="D41" s="85">
        <f>H41</f>
        <v>1250000</v>
      </c>
      <c r="E41" s="85">
        <v>1280000</v>
      </c>
      <c r="F41" s="216">
        <f t="shared" si="0"/>
        <v>-30000</v>
      </c>
      <c r="G41" s="218" t="s">
        <v>306</v>
      </c>
      <c r="H41" s="109">
        <v>1250000</v>
      </c>
    </row>
    <row r="42" spans="1:8">
      <c r="A42" s="78"/>
      <c r="B42" s="83"/>
      <c r="C42" s="83" t="s">
        <v>37</v>
      </c>
      <c r="D42" s="88">
        <f>H42</f>
        <v>820000</v>
      </c>
      <c r="E42" s="88">
        <v>820000</v>
      </c>
      <c r="F42" s="217">
        <f t="shared" si="0"/>
        <v>0</v>
      </c>
      <c r="G42" s="218" t="s">
        <v>307</v>
      </c>
      <c r="H42" s="109">
        <v>820000</v>
      </c>
    </row>
    <row r="43" spans="1:8">
      <c r="A43" s="78"/>
      <c r="B43" s="83"/>
      <c r="C43" s="83" t="s">
        <v>38</v>
      </c>
      <c r="D43" s="108" t="str">
        <f t="shared" ref="D43:D46" si="1">H43</f>
        <v>-</v>
      </c>
      <c r="E43" s="108" t="s">
        <v>39</v>
      </c>
      <c r="F43" s="108">
        <v>0</v>
      </c>
      <c r="G43" s="218" t="s">
        <v>39</v>
      </c>
      <c r="H43" s="109" t="s">
        <v>39</v>
      </c>
    </row>
    <row r="44" spans="1:8">
      <c r="A44" s="78"/>
      <c r="B44" s="83"/>
      <c r="C44" s="83" t="s">
        <v>132</v>
      </c>
      <c r="D44" s="108">
        <f>H44</f>
        <v>30000</v>
      </c>
      <c r="E44" s="108">
        <v>100000</v>
      </c>
      <c r="F44" s="108">
        <f t="shared" si="0"/>
        <v>-70000</v>
      </c>
      <c r="G44" s="218" t="s">
        <v>308</v>
      </c>
      <c r="H44" s="109">
        <v>30000</v>
      </c>
    </row>
    <row r="45" spans="1:8">
      <c r="A45" s="78"/>
      <c r="B45" s="83"/>
      <c r="C45" s="83" t="s">
        <v>133</v>
      </c>
      <c r="D45" s="108">
        <f>H45</f>
        <v>30000</v>
      </c>
      <c r="E45" s="108">
        <v>30000</v>
      </c>
      <c r="F45" s="108">
        <f t="shared" si="0"/>
        <v>0</v>
      </c>
      <c r="G45" s="218" t="s">
        <v>280</v>
      </c>
      <c r="H45" s="109">
        <v>30000</v>
      </c>
    </row>
    <row r="46" spans="1:8">
      <c r="A46" s="78"/>
      <c r="B46" s="83"/>
      <c r="C46" s="83" t="s">
        <v>134</v>
      </c>
      <c r="D46" s="108">
        <f t="shared" si="1"/>
        <v>0</v>
      </c>
      <c r="E46" s="108">
        <v>0</v>
      </c>
      <c r="F46" s="108">
        <f>D46-E46</f>
        <v>0</v>
      </c>
      <c r="G46" s="218"/>
      <c r="H46" s="109"/>
    </row>
    <row r="47" spans="1:8">
      <c r="A47" s="78"/>
      <c r="B47" s="83"/>
      <c r="C47" s="83" t="s">
        <v>135</v>
      </c>
      <c r="D47" s="108">
        <f>SUM(H47:H49)</f>
        <v>30000</v>
      </c>
      <c r="E47" s="108">
        <v>30000</v>
      </c>
      <c r="F47" s="108">
        <f t="shared" si="0"/>
        <v>0</v>
      </c>
      <c r="G47" s="218" t="s">
        <v>141</v>
      </c>
      <c r="H47" s="109">
        <v>10000</v>
      </c>
    </row>
    <row r="48" spans="1:8">
      <c r="A48" s="78"/>
      <c r="B48" s="83"/>
      <c r="C48" s="83"/>
      <c r="D48" s="108"/>
      <c r="E48" s="108"/>
      <c r="F48" s="108"/>
      <c r="G48" s="218" t="s">
        <v>248</v>
      </c>
      <c r="H48" s="109">
        <v>20000</v>
      </c>
    </row>
    <row r="49" spans="1:8">
      <c r="A49" s="78"/>
      <c r="B49" s="83"/>
      <c r="C49" s="83"/>
      <c r="D49" s="108"/>
      <c r="E49" s="108"/>
      <c r="F49" s="108"/>
      <c r="G49" s="218" t="s">
        <v>309</v>
      </c>
      <c r="H49" s="109"/>
    </row>
    <row r="50" spans="1:8">
      <c r="A50" s="78"/>
      <c r="B50" s="83"/>
      <c r="C50" s="94"/>
      <c r="D50" s="95"/>
      <c r="E50" s="95"/>
      <c r="F50" s="95"/>
      <c r="G50" s="92" t="s">
        <v>41</v>
      </c>
      <c r="H50" s="93">
        <f>SUBTOTAL(9,H41:H49)</f>
        <v>2160000</v>
      </c>
    </row>
    <row r="51" spans="1:8">
      <c r="A51" s="78"/>
      <c r="B51" s="96" t="s">
        <v>42</v>
      </c>
      <c r="C51" s="96"/>
      <c r="D51" s="80">
        <f>SUBTOTAL(9,D52)</f>
        <v>0</v>
      </c>
      <c r="E51" s="80">
        <v>0</v>
      </c>
      <c r="F51" s="80">
        <f>SUBTOTAL(9,F52)</f>
        <v>0</v>
      </c>
      <c r="G51" s="81"/>
      <c r="H51" s="97"/>
    </row>
    <row r="52" spans="1:8">
      <c r="A52" s="78"/>
      <c r="B52" s="83"/>
      <c r="C52" s="84" t="s">
        <v>42</v>
      </c>
      <c r="D52" s="110" t="s">
        <v>40</v>
      </c>
      <c r="E52" s="110" t="s">
        <v>39</v>
      </c>
      <c r="F52" s="110" t="s">
        <v>40</v>
      </c>
      <c r="G52" s="111" t="s">
        <v>40</v>
      </c>
      <c r="H52" s="112" t="s">
        <v>40</v>
      </c>
    </row>
    <row r="53" spans="1:8">
      <c r="A53" s="78"/>
      <c r="B53" s="96" t="s">
        <v>43</v>
      </c>
      <c r="C53" s="96"/>
      <c r="D53" s="80">
        <f>SUBTOTAL(9,D54:D55)</f>
        <v>42000</v>
      </c>
      <c r="E53" s="80">
        <v>42000</v>
      </c>
      <c r="F53" s="80">
        <f>SUBTOTAL(9,F54:F55)</f>
        <v>0</v>
      </c>
      <c r="G53" s="81"/>
      <c r="H53" s="97"/>
    </row>
    <row r="54" spans="1:8" ht="17.25" customHeight="1">
      <c r="A54" s="78"/>
      <c r="B54" s="83"/>
      <c r="C54" s="83" t="s">
        <v>136</v>
      </c>
      <c r="D54" s="108">
        <f>H54</f>
        <v>42000</v>
      </c>
      <c r="E54" s="108">
        <v>42000</v>
      </c>
      <c r="F54" s="108">
        <f t="shared" ref="F54" si="2">D54-E54</f>
        <v>0</v>
      </c>
      <c r="G54" s="100" t="s">
        <v>150</v>
      </c>
      <c r="H54" s="101">
        <v>42000</v>
      </c>
    </row>
    <row r="55" spans="1:8" ht="17.25" customHeight="1">
      <c r="A55" s="78"/>
      <c r="B55" s="83"/>
      <c r="C55" s="94"/>
      <c r="D55" s="95"/>
      <c r="E55" s="95"/>
      <c r="F55" s="95"/>
      <c r="G55" s="92" t="s">
        <v>24</v>
      </c>
      <c r="H55" s="93">
        <f>SUBTOTAL(9,H54)</f>
        <v>42000</v>
      </c>
    </row>
    <row r="56" spans="1:8">
      <c r="A56" s="73" t="s">
        <v>44</v>
      </c>
      <c r="B56" s="74"/>
      <c r="C56" s="74"/>
      <c r="D56" s="75">
        <f>SUBTOTAL(9,D57:D68)</f>
        <v>79400</v>
      </c>
      <c r="E56" s="75">
        <v>10600</v>
      </c>
      <c r="F56" s="75">
        <f>SUBTOTAL(9,F57:F68)</f>
        <v>68800</v>
      </c>
      <c r="G56" s="76"/>
      <c r="H56" s="113"/>
    </row>
    <row r="57" spans="1:8">
      <c r="A57" s="78"/>
      <c r="B57" s="96" t="s">
        <v>45</v>
      </c>
      <c r="C57" s="96"/>
      <c r="D57" s="80">
        <f>SUBTOTAL(9,D58:D62)</f>
        <v>9400</v>
      </c>
      <c r="E57" s="80">
        <v>9000</v>
      </c>
      <c r="F57" s="80">
        <f>SUBTOTAL(9,F58:F62)</f>
        <v>400</v>
      </c>
      <c r="G57" s="81"/>
      <c r="H57" s="97"/>
    </row>
    <row r="58" spans="1:8">
      <c r="A58" s="78"/>
      <c r="B58" s="83"/>
      <c r="C58" s="84" t="s">
        <v>46</v>
      </c>
      <c r="D58" s="85">
        <f>H62</f>
        <v>9400</v>
      </c>
      <c r="E58" s="85">
        <v>9000</v>
      </c>
      <c r="F58" s="108">
        <f t="shared" si="0"/>
        <v>400</v>
      </c>
      <c r="G58" s="114" t="s">
        <v>305</v>
      </c>
      <c r="H58" s="87">
        <v>1000</v>
      </c>
    </row>
    <row r="59" spans="1:8">
      <c r="A59" s="78"/>
      <c r="B59" s="83"/>
      <c r="C59" s="83"/>
      <c r="D59" s="88"/>
      <c r="E59" s="88"/>
      <c r="F59" s="108">
        <f t="shared" si="0"/>
        <v>0</v>
      </c>
      <c r="G59" s="115" t="s">
        <v>130</v>
      </c>
      <c r="H59" s="89">
        <v>1380</v>
      </c>
    </row>
    <row r="60" spans="1:8">
      <c r="A60" s="78"/>
      <c r="B60" s="83"/>
      <c r="C60" s="83"/>
      <c r="D60" s="88"/>
      <c r="E60" s="88"/>
      <c r="F60" s="108">
        <f t="shared" si="0"/>
        <v>0</v>
      </c>
      <c r="G60" s="115" t="s">
        <v>151</v>
      </c>
      <c r="H60" s="89">
        <f>500*12</f>
        <v>6000</v>
      </c>
    </row>
    <row r="61" spans="1:8">
      <c r="A61" s="78"/>
      <c r="B61" s="83"/>
      <c r="C61" s="83"/>
      <c r="D61" s="88"/>
      <c r="E61" s="88"/>
      <c r="F61" s="108">
        <f t="shared" si="0"/>
        <v>0</v>
      </c>
      <c r="G61" s="88" t="s">
        <v>286</v>
      </c>
      <c r="H61" s="89">
        <v>1020</v>
      </c>
    </row>
    <row r="62" spans="1:8">
      <c r="A62" s="78"/>
      <c r="B62" s="83"/>
      <c r="C62" s="83"/>
      <c r="D62" s="88"/>
      <c r="E62" s="88"/>
      <c r="F62" s="88"/>
      <c r="G62" s="92" t="s">
        <v>24</v>
      </c>
      <c r="H62" s="93">
        <f>SUBTOTAL(9,H58:H61)</f>
        <v>9400</v>
      </c>
    </row>
    <row r="63" spans="1:8">
      <c r="A63" s="78"/>
      <c r="B63" s="96" t="s">
        <v>47</v>
      </c>
      <c r="C63" s="96"/>
      <c r="D63" s="80">
        <f>SUBTOTAL(9,D64:D65)</f>
        <v>0</v>
      </c>
      <c r="E63" s="80">
        <v>1000</v>
      </c>
      <c r="F63" s="80">
        <f>SUBTOTAL(9,F64:F65)</f>
        <v>-1000</v>
      </c>
      <c r="G63" s="81"/>
      <c r="H63" s="97"/>
    </row>
    <row r="64" spans="1:8">
      <c r="A64" s="78"/>
      <c r="B64" s="83"/>
      <c r="C64" s="83" t="s">
        <v>137</v>
      </c>
      <c r="D64" s="108">
        <f>H64</f>
        <v>0</v>
      </c>
      <c r="E64" s="108">
        <v>1000</v>
      </c>
      <c r="F64" s="85">
        <f t="shared" si="0"/>
        <v>-1000</v>
      </c>
      <c r="G64" s="116"/>
      <c r="H64" s="112"/>
    </row>
    <row r="65" spans="1:8">
      <c r="A65" s="78"/>
      <c r="B65" s="83"/>
      <c r="C65" s="94"/>
      <c r="D65" s="95"/>
      <c r="E65" s="95"/>
      <c r="F65" s="95"/>
      <c r="G65" s="92" t="s">
        <v>24</v>
      </c>
      <c r="H65" s="93">
        <f>SUBTOTAL(9,H64)</f>
        <v>0</v>
      </c>
    </row>
    <row r="66" spans="1:8">
      <c r="A66" s="78"/>
      <c r="B66" s="96" t="s">
        <v>48</v>
      </c>
      <c r="C66" s="96"/>
      <c r="D66" s="80">
        <f>SUBTOTAL(9,D67:D68)</f>
        <v>70000</v>
      </c>
      <c r="E66" s="80">
        <v>600</v>
      </c>
      <c r="F66" s="80">
        <f>SUBTOTAL(9,F67:F68)</f>
        <v>69400</v>
      </c>
      <c r="G66" s="81"/>
      <c r="H66" s="97"/>
    </row>
    <row r="67" spans="1:8">
      <c r="A67" s="78"/>
      <c r="B67" s="83"/>
      <c r="C67" s="84" t="s">
        <v>48</v>
      </c>
      <c r="D67" s="108">
        <f>H67</f>
        <v>70000</v>
      </c>
      <c r="E67" s="108">
        <v>600</v>
      </c>
      <c r="F67" s="85">
        <f t="shared" si="0"/>
        <v>69400</v>
      </c>
      <c r="G67" s="114" t="s">
        <v>304</v>
      </c>
      <c r="H67" s="112">
        <v>70000</v>
      </c>
    </row>
    <row r="68" spans="1:8">
      <c r="A68" s="78"/>
      <c r="B68" s="83"/>
      <c r="C68" s="94"/>
      <c r="D68" s="95"/>
      <c r="E68" s="95"/>
      <c r="F68" s="95"/>
      <c r="G68" s="92" t="s">
        <v>24</v>
      </c>
      <c r="H68" s="93">
        <f>SUBTOTAL(9,H67)</f>
        <v>70000</v>
      </c>
    </row>
    <row r="69" spans="1:8">
      <c r="A69" s="73" t="s">
        <v>50</v>
      </c>
      <c r="B69" s="74"/>
      <c r="C69" s="74"/>
      <c r="D69" s="75">
        <f>SUBTOTAL(9,D70:D74)</f>
        <v>619682</v>
      </c>
      <c r="E69" s="75">
        <v>771720</v>
      </c>
      <c r="F69" s="75">
        <f>SUBTOTAL(9,F70:F74)</f>
        <v>-152038</v>
      </c>
      <c r="G69" s="76"/>
      <c r="H69" s="113"/>
    </row>
    <row r="70" spans="1:8">
      <c r="A70" s="78"/>
      <c r="B70" s="96" t="s">
        <v>51</v>
      </c>
      <c r="C70" s="96"/>
      <c r="D70" s="80">
        <f>SUBTOTAL(9,D71)</f>
        <v>0</v>
      </c>
      <c r="E70" s="80">
        <v>0</v>
      </c>
      <c r="F70" s="80">
        <f>SUBTOTAL(9,F71)</f>
        <v>0</v>
      </c>
      <c r="G70" s="81"/>
      <c r="H70" s="97"/>
    </row>
    <row r="71" spans="1:8">
      <c r="A71" s="78"/>
      <c r="B71" s="83"/>
      <c r="C71" s="94" t="s">
        <v>51</v>
      </c>
      <c r="D71" s="110">
        <v>0</v>
      </c>
      <c r="E71" s="110">
        <v>0</v>
      </c>
      <c r="F71" s="85">
        <f t="shared" si="0"/>
        <v>0</v>
      </c>
      <c r="G71" s="111" t="s">
        <v>49</v>
      </c>
      <c r="H71" s="112" t="s">
        <v>49</v>
      </c>
    </row>
    <row r="72" spans="1:8">
      <c r="A72" s="78"/>
      <c r="B72" s="96" t="s">
        <v>52</v>
      </c>
      <c r="C72" s="96"/>
      <c r="D72" s="80">
        <f>SUBTOTAL(9,D73:D74)</f>
        <v>619682</v>
      </c>
      <c r="E72" s="80">
        <v>771720</v>
      </c>
      <c r="F72" s="80">
        <f>SUBTOTAL(9,F73:F74)</f>
        <v>-152038</v>
      </c>
      <c r="G72" s="81"/>
      <c r="H72" s="97"/>
    </row>
    <row r="73" spans="1:8">
      <c r="A73" s="78"/>
      <c r="B73" s="83"/>
      <c r="C73" s="84" t="s">
        <v>138</v>
      </c>
      <c r="D73" s="108">
        <f>H73</f>
        <v>619682</v>
      </c>
      <c r="E73" s="108">
        <v>771720</v>
      </c>
      <c r="F73" s="85">
        <f t="shared" si="0"/>
        <v>-152038</v>
      </c>
      <c r="G73" s="116" t="s">
        <v>491</v>
      </c>
      <c r="H73" s="112">
        <v>619682</v>
      </c>
    </row>
    <row r="74" spans="1:8">
      <c r="A74" s="78"/>
      <c r="B74" s="83"/>
      <c r="C74" s="94"/>
      <c r="D74" s="95"/>
      <c r="E74" s="95"/>
      <c r="F74" s="95"/>
      <c r="G74" s="92" t="s">
        <v>24</v>
      </c>
      <c r="H74" s="93">
        <f>SUBTOTAL(9,H73)</f>
        <v>619682</v>
      </c>
    </row>
    <row r="75" spans="1:8">
      <c r="A75" s="73" t="s">
        <v>125</v>
      </c>
      <c r="B75" s="74"/>
      <c r="C75" s="74"/>
      <c r="D75" s="75">
        <f>SUBTOTAL(9,D76:D78)</f>
        <v>0</v>
      </c>
      <c r="E75" s="75">
        <v>0</v>
      </c>
      <c r="F75" s="75">
        <f>SUBTOTAL(9,F76:F78)</f>
        <v>0</v>
      </c>
      <c r="G75" s="76"/>
      <c r="H75" s="113"/>
    </row>
    <row r="76" spans="1:8">
      <c r="A76" s="78"/>
      <c r="B76" s="96" t="s">
        <v>125</v>
      </c>
      <c r="C76" s="96"/>
      <c r="D76" s="80">
        <f>SUBTOTAL(9,D77:D78)</f>
        <v>0</v>
      </c>
      <c r="E76" s="80">
        <v>0</v>
      </c>
      <c r="F76" s="80">
        <f>SUBTOTAL(9,F77:F78)</f>
        <v>0</v>
      </c>
      <c r="G76" s="81"/>
      <c r="H76" s="97"/>
    </row>
    <row r="77" spans="1:8">
      <c r="A77" s="78"/>
      <c r="B77" s="83"/>
      <c r="C77" s="94" t="s">
        <v>53</v>
      </c>
      <c r="D77" s="110">
        <v>0</v>
      </c>
      <c r="E77" s="110">
        <v>0</v>
      </c>
      <c r="F77" s="85">
        <f t="shared" ref="F77:F88" si="3">D77-E77</f>
        <v>0</v>
      </c>
      <c r="G77" s="111" t="s">
        <v>49</v>
      </c>
      <c r="H77" s="112" t="s">
        <v>49</v>
      </c>
    </row>
    <row r="78" spans="1:8">
      <c r="A78" s="78"/>
      <c r="B78" s="83"/>
      <c r="C78" s="98" t="s">
        <v>54</v>
      </c>
      <c r="D78" s="110">
        <v>0</v>
      </c>
      <c r="E78" s="110">
        <v>0</v>
      </c>
      <c r="F78" s="85">
        <f t="shared" si="3"/>
        <v>0</v>
      </c>
      <c r="G78" s="111" t="s">
        <v>49</v>
      </c>
      <c r="H78" s="112" t="s">
        <v>49</v>
      </c>
    </row>
    <row r="79" spans="1:8">
      <c r="A79" s="73" t="s">
        <v>55</v>
      </c>
      <c r="B79" s="74"/>
      <c r="C79" s="74"/>
      <c r="D79" s="75">
        <f>SUBTOTAL(9,D80:D85)</f>
        <v>0</v>
      </c>
      <c r="E79" s="75">
        <v>0</v>
      </c>
      <c r="F79" s="75">
        <f>SUBTOTAL(9,F80:F85)</f>
        <v>0</v>
      </c>
      <c r="G79" s="76"/>
      <c r="H79" s="113"/>
    </row>
    <row r="80" spans="1:8">
      <c r="A80" s="78"/>
      <c r="B80" s="96" t="s">
        <v>124</v>
      </c>
      <c r="C80" s="96"/>
      <c r="D80" s="80">
        <f>SUBTOTAL(9,D81)</f>
        <v>0</v>
      </c>
      <c r="E80" s="80">
        <v>0</v>
      </c>
      <c r="F80" s="80">
        <f>SUBTOTAL(9,F81)</f>
        <v>0</v>
      </c>
      <c r="G80" s="81"/>
      <c r="H80" s="97"/>
    </row>
    <row r="81" spans="1:8">
      <c r="A81" s="78"/>
      <c r="B81" s="83"/>
      <c r="C81" s="94" t="s">
        <v>124</v>
      </c>
      <c r="D81" s="110">
        <v>0</v>
      </c>
      <c r="E81" s="110">
        <v>0</v>
      </c>
      <c r="F81" s="85">
        <f t="shared" si="3"/>
        <v>0</v>
      </c>
      <c r="G81" s="111" t="s">
        <v>49</v>
      </c>
      <c r="H81" s="112" t="s">
        <v>49</v>
      </c>
    </row>
    <row r="82" spans="1:8">
      <c r="A82" s="78"/>
      <c r="B82" s="96" t="s">
        <v>56</v>
      </c>
      <c r="C82" s="96"/>
      <c r="D82" s="80">
        <f>SUBTOTAL(9,D83)</f>
        <v>0</v>
      </c>
      <c r="E82" s="80">
        <v>0</v>
      </c>
      <c r="F82" s="80">
        <f>SUBTOTAL(9,F83)</f>
        <v>0</v>
      </c>
      <c r="G82" s="81"/>
      <c r="H82" s="97"/>
    </row>
    <row r="83" spans="1:8">
      <c r="A83" s="78"/>
      <c r="B83" s="83"/>
      <c r="C83" s="98" t="s">
        <v>57</v>
      </c>
      <c r="D83" s="110">
        <v>0</v>
      </c>
      <c r="E83" s="110">
        <v>0</v>
      </c>
      <c r="F83" s="85">
        <f t="shared" si="3"/>
        <v>0</v>
      </c>
      <c r="G83" s="111" t="s">
        <v>242</v>
      </c>
      <c r="H83" s="112">
        <v>0</v>
      </c>
    </row>
    <row r="84" spans="1:8">
      <c r="A84" s="78"/>
      <c r="B84" s="96" t="s">
        <v>122</v>
      </c>
      <c r="C84" s="96"/>
      <c r="D84" s="80">
        <f>SUBTOTAL(9,D85)</f>
        <v>0</v>
      </c>
      <c r="E84" s="80">
        <v>0</v>
      </c>
      <c r="F84" s="80">
        <f>SUBTOTAL(9,F85)</f>
        <v>0</v>
      </c>
      <c r="G84" s="81"/>
      <c r="H84" s="97"/>
    </row>
    <row r="85" spans="1:8">
      <c r="A85" s="78"/>
      <c r="B85" s="83"/>
      <c r="C85" s="98" t="s">
        <v>122</v>
      </c>
      <c r="D85" s="110">
        <v>0</v>
      </c>
      <c r="E85" s="110">
        <v>0</v>
      </c>
      <c r="F85" s="85">
        <f t="shared" ref="F85" si="4">D85-E85</f>
        <v>0</v>
      </c>
      <c r="G85" s="111" t="s">
        <v>40</v>
      </c>
      <c r="H85" s="112" t="s">
        <v>40</v>
      </c>
    </row>
    <row r="86" spans="1:8">
      <c r="A86" s="73" t="s">
        <v>58</v>
      </c>
      <c r="B86" s="74"/>
      <c r="C86" s="74"/>
      <c r="D86" s="75">
        <f>SUBTOTAL(9,D87:D89)</f>
        <v>2753743</v>
      </c>
      <c r="E86" s="75">
        <v>300000</v>
      </c>
      <c r="F86" s="75">
        <f>SUBTOTAL(9,F87:F89)</f>
        <v>2453743</v>
      </c>
      <c r="G86" s="76"/>
      <c r="H86" s="113"/>
    </row>
    <row r="87" spans="1:8">
      <c r="A87" s="78"/>
      <c r="B87" s="96" t="s">
        <v>123</v>
      </c>
      <c r="C87" s="96"/>
      <c r="D87" s="80">
        <f>SUBTOTAL(9,D88:D89)</f>
        <v>2753743</v>
      </c>
      <c r="E87" s="80">
        <v>300000</v>
      </c>
      <c r="F87" s="80">
        <f>SUBTOTAL(9,F88:F89)</f>
        <v>2453743</v>
      </c>
      <c r="G87" s="81"/>
      <c r="H87" s="97"/>
    </row>
    <row r="88" spans="1:8">
      <c r="A88" s="78"/>
      <c r="B88" s="83"/>
      <c r="C88" s="94" t="s">
        <v>139</v>
      </c>
      <c r="D88" s="110">
        <v>131929</v>
      </c>
      <c r="E88" s="110">
        <v>0</v>
      </c>
      <c r="F88" s="85">
        <f t="shared" si="3"/>
        <v>131929</v>
      </c>
      <c r="G88" s="116" t="s">
        <v>311</v>
      </c>
      <c r="H88" s="112">
        <v>131929</v>
      </c>
    </row>
    <row r="89" spans="1:8">
      <c r="A89" s="78"/>
      <c r="B89" s="83"/>
      <c r="C89" s="98" t="s">
        <v>140</v>
      </c>
      <c r="D89" s="110">
        <v>2621814</v>
      </c>
      <c r="E89" s="110">
        <v>300000</v>
      </c>
      <c r="F89" s="110">
        <f t="shared" ref="F89" si="5">D89-E89</f>
        <v>2321814</v>
      </c>
      <c r="G89" s="116" t="s">
        <v>493</v>
      </c>
      <c r="H89" s="112">
        <v>2621814</v>
      </c>
    </row>
    <row r="90" spans="1:8">
      <c r="A90" s="78"/>
      <c r="B90" s="83"/>
      <c r="C90" s="94"/>
      <c r="D90" s="95"/>
      <c r="E90" s="95"/>
      <c r="F90" s="95"/>
      <c r="G90" s="92" t="s">
        <v>24</v>
      </c>
      <c r="H90" s="93">
        <f>SUBTOTAL(9,H88:H89)</f>
        <v>2753743</v>
      </c>
    </row>
    <row r="91" spans="1:8" ht="17.25" thickBot="1">
      <c r="A91" s="117" t="s">
        <v>59</v>
      </c>
      <c r="B91" s="118"/>
      <c r="C91" s="118"/>
      <c r="D91" s="119">
        <f>D86+D56+D39+D5+D69+D75+D79</f>
        <v>13208937</v>
      </c>
      <c r="E91" s="119">
        <v>11481870</v>
      </c>
      <c r="F91" s="119">
        <f>D91-E91</f>
        <v>1727067</v>
      </c>
      <c r="G91" s="120"/>
      <c r="H91" s="119">
        <f>H86+H56+H39+H5+H69+H75+H79</f>
        <v>0</v>
      </c>
    </row>
    <row r="92" spans="1:8">
      <c r="A92" s="122"/>
      <c r="B92" s="122"/>
      <c r="C92" s="122"/>
      <c r="D92" s="123"/>
      <c r="E92" s="64"/>
      <c r="F92" s="64"/>
      <c r="H92" s="70"/>
    </row>
  </sheetData>
  <mergeCells count="5">
    <mergeCell ref="A1:H1"/>
    <mergeCell ref="D3:D4"/>
    <mergeCell ref="E3:E4"/>
    <mergeCell ref="F3:F4"/>
    <mergeCell ref="G3:H4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61" fitToHeight="0" orientation="portrait" r:id="rId1"/>
  <headerFooter>
    <oddFooter>&amp;C&amp;P</oddFooter>
  </headerFooter>
  <ignoredErrors>
    <ignoredError sqref="F81:F8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1"/>
  <sheetViews>
    <sheetView tabSelected="1" zoomScaleNormal="100" workbookViewId="0">
      <selection activeCell="G201" sqref="G201"/>
    </sheetView>
  </sheetViews>
  <sheetFormatPr defaultColWidth="9" defaultRowHeight="16.5"/>
  <cols>
    <col min="1" max="2" width="4.25" style="1" customWidth="1"/>
    <col min="3" max="3" width="10" style="1" customWidth="1"/>
    <col min="4" max="5" width="15.375" style="1" bestFit="1" customWidth="1"/>
    <col min="6" max="6" width="15.125" style="1" bestFit="1" customWidth="1"/>
    <col min="7" max="7" width="44.375" style="2" customWidth="1"/>
    <col min="8" max="8" width="15.375" style="2" bestFit="1" customWidth="1"/>
    <col min="9" max="16384" width="9" style="1"/>
  </cols>
  <sheetData>
    <row r="1" spans="1:8" ht="33.75">
      <c r="A1" s="307" t="s">
        <v>297</v>
      </c>
      <c r="B1" s="308"/>
      <c r="C1" s="308"/>
      <c r="D1" s="308"/>
      <c r="E1" s="308"/>
      <c r="F1" s="308"/>
      <c r="G1" s="308"/>
      <c r="H1" s="308"/>
    </row>
    <row r="2" spans="1:8" ht="12.75" customHeight="1" thickBot="1">
      <c r="A2" s="62"/>
      <c r="B2" s="63"/>
      <c r="C2" s="62"/>
      <c r="D2" s="61"/>
      <c r="E2" s="61"/>
      <c r="F2" s="61"/>
      <c r="G2" s="60"/>
      <c r="H2" s="59"/>
    </row>
    <row r="3" spans="1:8">
      <c r="A3" s="58" t="s">
        <v>7</v>
      </c>
      <c r="B3" s="57"/>
      <c r="C3" s="56"/>
      <c r="D3" s="309" t="s">
        <v>8</v>
      </c>
      <c r="E3" s="309" t="s">
        <v>10</v>
      </c>
      <c r="F3" s="309" t="s">
        <v>12</v>
      </c>
      <c r="G3" s="311" t="s">
        <v>229</v>
      </c>
      <c r="H3" s="312"/>
    </row>
    <row r="4" spans="1:8">
      <c r="A4" s="55" t="s">
        <v>15</v>
      </c>
      <c r="B4" s="54" t="s">
        <v>17</v>
      </c>
      <c r="C4" s="53" t="s">
        <v>19</v>
      </c>
      <c r="D4" s="310"/>
      <c r="E4" s="310"/>
      <c r="F4" s="310"/>
      <c r="G4" s="313"/>
      <c r="H4" s="314"/>
    </row>
    <row r="5" spans="1:8">
      <c r="A5" s="16" t="s">
        <v>60</v>
      </c>
      <c r="B5" s="15"/>
      <c r="C5" s="14"/>
      <c r="D5" s="13">
        <f>D6+D30+D55</f>
        <v>5479854</v>
      </c>
      <c r="E5" s="13">
        <v>5483960</v>
      </c>
      <c r="F5" s="13">
        <f>SUBTOTAL(9,F6:F56)</f>
        <v>-4106</v>
      </c>
      <c r="G5" s="12"/>
      <c r="H5" s="52"/>
    </row>
    <row r="6" spans="1:8">
      <c r="A6" s="8"/>
      <c r="B6" s="47" t="s">
        <v>228</v>
      </c>
      <c r="C6" s="51"/>
      <c r="D6" s="50">
        <f>D7</f>
        <v>4152002</v>
      </c>
      <c r="E6" s="50">
        <v>4155280</v>
      </c>
      <c r="F6" s="50">
        <f>SUBTOTAL(9,F7)</f>
        <v>-3278</v>
      </c>
      <c r="G6" s="49"/>
      <c r="H6" s="48"/>
    </row>
    <row r="7" spans="1:8">
      <c r="A7" s="8"/>
      <c r="B7" s="7"/>
      <c r="C7" s="6" t="s">
        <v>228</v>
      </c>
      <c r="D7" s="38">
        <f>H29</f>
        <v>4152002</v>
      </c>
      <c r="E7" s="38">
        <v>4155280</v>
      </c>
      <c r="F7" s="38">
        <f>D7-E7</f>
        <v>-3278</v>
      </c>
      <c r="G7" s="28" t="s">
        <v>61</v>
      </c>
      <c r="H7" s="27"/>
    </row>
    <row r="8" spans="1:8">
      <c r="A8" s="8"/>
      <c r="B8" s="7"/>
      <c r="C8" s="26"/>
      <c r="D8" s="25"/>
      <c r="E8" s="25"/>
      <c r="F8" s="25"/>
      <c r="G8" s="29" t="s">
        <v>320</v>
      </c>
      <c r="H8" s="23">
        <v>2088492</v>
      </c>
    </row>
    <row r="9" spans="1:8">
      <c r="A9" s="8"/>
      <c r="B9" s="7"/>
      <c r="C9" s="26"/>
      <c r="D9" s="25"/>
      <c r="E9" s="25"/>
      <c r="F9" s="25"/>
      <c r="G9" s="29" t="s">
        <v>321</v>
      </c>
      <c r="H9" s="23">
        <v>156000</v>
      </c>
    </row>
    <row r="10" spans="1:8">
      <c r="A10" s="8"/>
      <c r="B10" s="7"/>
      <c r="C10" s="26"/>
      <c r="D10" s="25"/>
      <c r="E10" s="25"/>
      <c r="F10" s="25"/>
      <c r="G10" s="29" t="s">
        <v>312</v>
      </c>
      <c r="H10" s="23">
        <v>8400</v>
      </c>
    </row>
    <row r="11" spans="1:8">
      <c r="A11" s="8"/>
      <c r="B11" s="7"/>
      <c r="C11" s="26"/>
      <c r="D11" s="25"/>
      <c r="E11" s="25"/>
      <c r="F11" s="25"/>
      <c r="G11" s="29" t="s">
        <v>316</v>
      </c>
      <c r="H11" s="23">
        <v>54000</v>
      </c>
    </row>
    <row r="12" spans="1:8">
      <c r="A12" s="8"/>
      <c r="B12" s="7"/>
      <c r="C12" s="26"/>
      <c r="D12" s="25"/>
      <c r="E12" s="25"/>
      <c r="F12" s="25"/>
      <c r="G12" s="29" t="s">
        <v>317</v>
      </c>
      <c r="H12" s="23">
        <v>30000</v>
      </c>
    </row>
    <row r="13" spans="1:8">
      <c r="A13" s="8"/>
      <c r="B13" s="7"/>
      <c r="C13" s="26"/>
      <c r="D13" s="25"/>
      <c r="E13" s="25"/>
      <c r="F13" s="25"/>
      <c r="G13" s="29" t="s">
        <v>318</v>
      </c>
      <c r="H13" s="23">
        <v>648000</v>
      </c>
    </row>
    <row r="14" spans="1:8">
      <c r="A14" s="8"/>
      <c r="B14" s="7"/>
      <c r="C14" s="26"/>
      <c r="D14" s="25"/>
      <c r="E14" s="25"/>
      <c r="F14" s="25"/>
      <c r="G14" s="29" t="s">
        <v>319</v>
      </c>
      <c r="H14" s="23">
        <v>7200</v>
      </c>
    </row>
    <row r="15" spans="1:8">
      <c r="A15" s="8"/>
      <c r="B15" s="7"/>
      <c r="C15" s="26"/>
      <c r="D15" s="25"/>
      <c r="E15" s="25"/>
      <c r="F15" s="25"/>
      <c r="G15" s="29" t="s">
        <v>322</v>
      </c>
      <c r="H15" s="23">
        <v>28800</v>
      </c>
    </row>
    <row r="16" spans="1:8">
      <c r="A16" s="8"/>
      <c r="B16" s="7"/>
      <c r="C16" s="26"/>
      <c r="D16" s="25"/>
      <c r="E16" s="25"/>
      <c r="F16" s="25"/>
      <c r="G16" s="29" t="s">
        <v>313</v>
      </c>
      <c r="H16" s="23">
        <v>14400</v>
      </c>
    </row>
    <row r="17" spans="1:8">
      <c r="A17" s="8"/>
      <c r="B17" s="7"/>
      <c r="C17" s="26"/>
      <c r="D17" s="25"/>
      <c r="E17" s="25"/>
      <c r="F17" s="25"/>
      <c r="G17" s="29" t="s">
        <v>314</v>
      </c>
      <c r="H17" s="23">
        <v>14400</v>
      </c>
    </row>
    <row r="18" spans="1:8">
      <c r="A18" s="8"/>
      <c r="B18" s="7"/>
      <c r="C18" s="26"/>
      <c r="D18" s="25"/>
      <c r="E18" s="25"/>
      <c r="F18" s="25"/>
      <c r="G18" s="29" t="s">
        <v>323</v>
      </c>
      <c r="H18" s="23">
        <v>180000</v>
      </c>
    </row>
    <row r="19" spans="1:8">
      <c r="A19" s="8"/>
      <c r="B19" s="7"/>
      <c r="C19" s="26"/>
      <c r="D19" s="25"/>
      <c r="E19" s="25"/>
      <c r="F19" s="25"/>
      <c r="G19" s="29" t="s">
        <v>324</v>
      </c>
      <c r="H19" s="23">
        <v>6000</v>
      </c>
    </row>
    <row r="20" spans="1:8">
      <c r="A20" s="8"/>
      <c r="B20" s="7"/>
      <c r="C20" s="26"/>
      <c r="D20" s="25"/>
      <c r="E20" s="25"/>
      <c r="F20" s="25"/>
      <c r="G20" s="29" t="s">
        <v>342</v>
      </c>
      <c r="H20" s="23">
        <v>180000</v>
      </c>
    </row>
    <row r="21" spans="1:8">
      <c r="A21" s="8"/>
      <c r="B21" s="7"/>
      <c r="C21" s="26"/>
      <c r="D21" s="25"/>
      <c r="E21" s="25"/>
      <c r="F21" s="25"/>
      <c r="G21" s="29" t="s">
        <v>325</v>
      </c>
      <c r="H21" s="23">
        <v>2400</v>
      </c>
    </row>
    <row r="22" spans="1:8">
      <c r="A22" s="8"/>
      <c r="B22" s="7"/>
      <c r="C22" s="26"/>
      <c r="D22" s="25"/>
      <c r="E22" s="25"/>
      <c r="F22" s="25"/>
      <c r="G22" s="29" t="s">
        <v>326</v>
      </c>
      <c r="H22" s="23">
        <v>60000</v>
      </c>
    </row>
    <row r="23" spans="1:8">
      <c r="A23" s="8"/>
      <c r="B23" s="7"/>
      <c r="C23" s="26"/>
      <c r="D23" s="25"/>
      <c r="E23" s="25"/>
      <c r="F23" s="25"/>
      <c r="G23" s="29" t="s">
        <v>327</v>
      </c>
      <c r="H23" s="23">
        <v>70000</v>
      </c>
    </row>
    <row r="24" spans="1:8">
      <c r="A24" s="8"/>
      <c r="B24" s="7"/>
      <c r="C24" s="26"/>
      <c r="D24" s="25"/>
      <c r="E24" s="25"/>
      <c r="F24" s="25"/>
      <c r="G24" s="29" t="s">
        <v>341</v>
      </c>
      <c r="H24" s="23">
        <v>81600</v>
      </c>
    </row>
    <row r="25" spans="1:8">
      <c r="A25" s="8"/>
      <c r="B25" s="7"/>
      <c r="C25" s="26"/>
      <c r="D25" s="25"/>
      <c r="E25" s="25"/>
      <c r="F25" s="25"/>
      <c r="G25" s="29" t="s">
        <v>315</v>
      </c>
      <c r="H25" s="23">
        <v>60000</v>
      </c>
    </row>
    <row r="26" spans="1:8">
      <c r="A26" s="8"/>
      <c r="B26" s="7"/>
      <c r="C26" s="26"/>
      <c r="D26" s="25"/>
      <c r="E26" s="25"/>
      <c r="F26" s="25"/>
      <c r="G26" s="29" t="s">
        <v>329</v>
      </c>
      <c r="H26" s="23">
        <v>360000</v>
      </c>
    </row>
    <row r="27" spans="1:8">
      <c r="A27" s="8"/>
      <c r="B27" s="7"/>
      <c r="C27" s="26"/>
      <c r="D27" s="25"/>
      <c r="E27" s="25"/>
      <c r="F27" s="25"/>
      <c r="G27" s="29" t="s">
        <v>328</v>
      </c>
      <c r="H27" s="23">
        <v>6000</v>
      </c>
    </row>
    <row r="28" spans="1:8">
      <c r="A28" s="8"/>
      <c r="B28" s="7"/>
      <c r="C28" s="26"/>
      <c r="D28" s="25"/>
      <c r="E28" s="25"/>
      <c r="F28" s="25"/>
      <c r="G28" s="29" t="s">
        <v>330</v>
      </c>
      <c r="H28" s="23">
        <v>96310</v>
      </c>
    </row>
    <row r="29" spans="1:8">
      <c r="A29" s="8"/>
      <c r="B29" s="7"/>
      <c r="C29" s="18"/>
      <c r="D29" s="39"/>
      <c r="E29" s="39"/>
      <c r="F29" s="39"/>
      <c r="G29" s="139" t="s">
        <v>23</v>
      </c>
      <c r="H29" s="140">
        <f>SUBTOTAL(9,H8:H28)</f>
        <v>4152002</v>
      </c>
    </row>
    <row r="30" spans="1:8">
      <c r="A30" s="8"/>
      <c r="B30" s="11" t="s">
        <v>62</v>
      </c>
      <c r="C30" s="10"/>
      <c r="D30" s="50">
        <f>D31</f>
        <v>1327852</v>
      </c>
      <c r="E30" s="50">
        <v>1328680</v>
      </c>
      <c r="F30" s="50">
        <f>SUBTOTAL(9,F31)</f>
        <v>-828</v>
      </c>
      <c r="G30" s="141"/>
      <c r="H30" s="142">
        <f>H46+H54</f>
        <v>1327852</v>
      </c>
    </row>
    <row r="31" spans="1:8">
      <c r="A31" s="8"/>
      <c r="B31" s="7"/>
      <c r="C31" s="6" t="s">
        <v>5</v>
      </c>
      <c r="D31" s="38">
        <f>H46+H54</f>
        <v>1327852</v>
      </c>
      <c r="E31" s="38">
        <v>1328680</v>
      </c>
      <c r="F31" s="38">
        <f>D31-E31</f>
        <v>-828</v>
      </c>
      <c r="G31" s="28" t="s">
        <v>63</v>
      </c>
      <c r="H31" s="27"/>
    </row>
    <row r="32" spans="1:8">
      <c r="A32" s="8"/>
      <c r="B32" s="7"/>
      <c r="C32" s="26"/>
      <c r="D32" s="25"/>
      <c r="E32" s="25"/>
      <c r="F32" s="25"/>
      <c r="G32" s="31" t="s">
        <v>334</v>
      </c>
      <c r="H32" s="42">
        <v>656412</v>
      </c>
    </row>
    <row r="33" spans="1:8">
      <c r="A33" s="8"/>
      <c r="B33" s="7"/>
      <c r="C33" s="26"/>
      <c r="D33" s="25"/>
      <c r="E33" s="25"/>
      <c r="F33" s="25"/>
      <c r="G33" s="31" t="s">
        <v>335</v>
      </c>
      <c r="H33" s="42">
        <v>30000</v>
      </c>
    </row>
    <row r="34" spans="1:8">
      <c r="A34" s="8"/>
      <c r="B34" s="7"/>
      <c r="C34" s="26"/>
      <c r="D34" s="25"/>
      <c r="E34" s="25"/>
      <c r="F34" s="25"/>
      <c r="G34" s="31" t="s">
        <v>331</v>
      </c>
      <c r="H34" s="42">
        <v>6000</v>
      </c>
    </row>
    <row r="35" spans="1:8">
      <c r="A35" s="8"/>
      <c r="B35" s="7"/>
      <c r="C35" s="26"/>
      <c r="D35" s="25"/>
      <c r="E35" s="25"/>
      <c r="F35" s="25"/>
      <c r="G35" s="31" t="s">
        <v>332</v>
      </c>
      <c r="H35" s="42">
        <v>10800</v>
      </c>
    </row>
    <row r="36" spans="1:8">
      <c r="A36" s="8"/>
      <c r="B36" s="7"/>
      <c r="C36" s="26"/>
      <c r="D36" s="25"/>
      <c r="E36" s="25"/>
      <c r="F36" s="25"/>
      <c r="G36" s="31" t="s">
        <v>336</v>
      </c>
      <c r="H36" s="42">
        <v>2400</v>
      </c>
    </row>
    <row r="37" spans="1:8">
      <c r="A37" s="8"/>
      <c r="B37" s="7"/>
      <c r="C37" s="26"/>
      <c r="D37" s="25"/>
      <c r="E37" s="25"/>
      <c r="F37" s="25"/>
      <c r="G37" s="31" t="s">
        <v>337</v>
      </c>
      <c r="H37" s="42">
        <v>135600</v>
      </c>
    </row>
    <row r="38" spans="1:8">
      <c r="A38" s="8"/>
      <c r="B38" s="7"/>
      <c r="C38" s="26"/>
      <c r="D38" s="25"/>
      <c r="E38" s="25"/>
      <c r="F38" s="25"/>
      <c r="G38" s="31" t="s">
        <v>338</v>
      </c>
      <c r="H38" s="42">
        <v>93600</v>
      </c>
    </row>
    <row r="39" spans="1:8">
      <c r="A39" s="8"/>
      <c r="B39" s="7"/>
      <c r="C39" s="26"/>
      <c r="D39" s="25"/>
      <c r="E39" s="25"/>
      <c r="F39" s="25"/>
      <c r="G39" s="31" t="s">
        <v>339</v>
      </c>
      <c r="H39" s="42">
        <v>72000</v>
      </c>
    </row>
    <row r="40" spans="1:8">
      <c r="A40" s="8"/>
      <c r="B40" s="7"/>
      <c r="C40" s="26"/>
      <c r="D40" s="25"/>
      <c r="E40" s="25"/>
      <c r="F40" s="25"/>
      <c r="G40" s="31" t="s">
        <v>193</v>
      </c>
      <c r="H40" s="42">
        <v>20000</v>
      </c>
    </row>
    <row r="41" spans="1:8">
      <c r="A41" s="8"/>
      <c r="B41" s="7"/>
      <c r="C41" s="26"/>
      <c r="D41" s="25"/>
      <c r="E41" s="25"/>
      <c r="F41" s="25"/>
      <c r="G41" s="31" t="s">
        <v>340</v>
      </c>
      <c r="H41" s="42">
        <v>9500</v>
      </c>
    </row>
    <row r="42" spans="1:8">
      <c r="A42" s="8"/>
      <c r="B42" s="7"/>
      <c r="C42" s="26"/>
      <c r="D42" s="25"/>
      <c r="E42" s="25"/>
      <c r="F42" s="25"/>
      <c r="G42" s="31" t="s">
        <v>343</v>
      </c>
      <c r="H42" s="42">
        <v>20400</v>
      </c>
    </row>
    <row r="43" spans="1:8">
      <c r="A43" s="8"/>
      <c r="B43" s="7"/>
      <c r="C43" s="26"/>
      <c r="D43" s="25"/>
      <c r="E43" s="25"/>
      <c r="F43" s="25"/>
      <c r="G43" s="31" t="s">
        <v>333</v>
      </c>
      <c r="H43" s="42">
        <v>24000</v>
      </c>
    </row>
    <row r="44" spans="1:8">
      <c r="A44" s="8"/>
      <c r="B44" s="7"/>
      <c r="C44" s="26"/>
      <c r="D44" s="25"/>
      <c r="E44" s="25"/>
      <c r="F44" s="25"/>
      <c r="G44" s="31" t="s">
        <v>344</v>
      </c>
      <c r="H44" s="42">
        <v>108000</v>
      </c>
    </row>
    <row r="45" spans="1:8">
      <c r="A45" s="8"/>
      <c r="B45" s="7"/>
      <c r="C45" s="26"/>
      <c r="D45" s="25"/>
      <c r="E45" s="25"/>
      <c r="F45" s="25"/>
      <c r="G45" s="31" t="s">
        <v>349</v>
      </c>
      <c r="H45" s="237">
        <v>3600</v>
      </c>
    </row>
    <row r="46" spans="1:8">
      <c r="A46" s="8"/>
      <c r="B46" s="7"/>
      <c r="C46" s="26"/>
      <c r="D46" s="25"/>
      <c r="E46" s="25"/>
      <c r="F46" s="25"/>
      <c r="G46" s="137" t="s">
        <v>23</v>
      </c>
      <c r="H46" s="140">
        <f>SUBTOTAL(9,H32:H45)</f>
        <v>1192312</v>
      </c>
    </row>
    <row r="47" spans="1:8">
      <c r="A47" s="8"/>
      <c r="B47" s="7"/>
      <c r="C47" s="26"/>
      <c r="D47" s="25"/>
      <c r="E47" s="25"/>
      <c r="F47" s="25"/>
      <c r="G47" s="28" t="s">
        <v>64</v>
      </c>
      <c r="H47" s="27"/>
    </row>
    <row r="48" spans="1:8">
      <c r="A48" s="8"/>
      <c r="B48" s="7"/>
      <c r="C48" s="26"/>
      <c r="D48" s="25"/>
      <c r="E48" s="25"/>
      <c r="F48" s="25"/>
      <c r="G48" s="136" t="s">
        <v>65</v>
      </c>
      <c r="H48" s="23"/>
    </row>
    <row r="49" spans="1:8">
      <c r="A49" s="8"/>
      <c r="B49" s="7"/>
      <c r="C49" s="26"/>
      <c r="D49" s="25"/>
      <c r="E49" s="25"/>
      <c r="F49" s="25"/>
      <c r="G49" s="44" t="s">
        <v>345</v>
      </c>
      <c r="H49" s="42">
        <v>90000</v>
      </c>
    </row>
    <row r="50" spans="1:8">
      <c r="A50" s="8"/>
      <c r="B50" s="7"/>
      <c r="C50" s="26"/>
      <c r="D50" s="25"/>
      <c r="E50" s="25"/>
      <c r="F50" s="25"/>
      <c r="G50" s="44" t="s">
        <v>346</v>
      </c>
      <c r="H50" s="42">
        <v>4500</v>
      </c>
    </row>
    <row r="51" spans="1:8">
      <c r="A51" s="8"/>
      <c r="B51" s="7"/>
      <c r="C51" s="26"/>
      <c r="D51" s="25"/>
      <c r="E51" s="25"/>
      <c r="F51" s="25"/>
      <c r="G51" s="238" t="s">
        <v>142</v>
      </c>
      <c r="H51" s="42"/>
    </row>
    <row r="52" spans="1:8">
      <c r="A52" s="8"/>
      <c r="B52" s="7"/>
      <c r="C52" s="26"/>
      <c r="D52" s="25"/>
      <c r="E52" s="25"/>
      <c r="F52" s="25"/>
      <c r="G52" s="239" t="s">
        <v>347</v>
      </c>
      <c r="H52" s="228">
        <v>18000</v>
      </c>
    </row>
    <row r="53" spans="1:8">
      <c r="A53" s="8"/>
      <c r="B53" s="7"/>
      <c r="C53" s="26"/>
      <c r="D53" s="25"/>
      <c r="E53" s="25"/>
      <c r="F53" s="25"/>
      <c r="G53" s="240" t="s">
        <v>348</v>
      </c>
      <c r="H53" s="237">
        <v>23040</v>
      </c>
    </row>
    <row r="54" spans="1:8">
      <c r="A54" s="8"/>
      <c r="B54" s="7"/>
      <c r="C54" s="26"/>
      <c r="D54" s="25"/>
      <c r="E54" s="25"/>
      <c r="F54" s="25"/>
      <c r="G54" s="137" t="s">
        <v>23</v>
      </c>
      <c r="H54" s="138">
        <f>SUBTOTAL(9,H49:H53)</f>
        <v>135540</v>
      </c>
    </row>
    <row r="55" spans="1:8">
      <c r="A55" s="8"/>
      <c r="B55" s="11" t="s">
        <v>66</v>
      </c>
      <c r="C55" s="10"/>
      <c r="D55" s="9">
        <v>0</v>
      </c>
      <c r="E55" s="50">
        <v>0</v>
      </c>
      <c r="F55" s="50">
        <f>SUBTOTAL(9,F56)</f>
        <v>0</v>
      </c>
      <c r="G55" s="141"/>
      <c r="H55" s="142">
        <v>0</v>
      </c>
    </row>
    <row r="56" spans="1:8">
      <c r="A56" s="8"/>
      <c r="B56" s="7"/>
      <c r="C56" s="6" t="s">
        <v>66</v>
      </c>
      <c r="D56" s="5"/>
      <c r="E56" s="5"/>
      <c r="F56" s="5"/>
      <c r="G56" s="143"/>
      <c r="H56" s="144"/>
    </row>
    <row r="57" spans="1:8">
      <c r="A57" s="16" t="s">
        <v>67</v>
      </c>
      <c r="B57" s="15"/>
      <c r="C57" s="14"/>
      <c r="D57" s="13">
        <f>D58+D143+D291+D323</f>
        <v>3188089</v>
      </c>
      <c r="E57" s="13">
        <v>2911793</v>
      </c>
      <c r="F57" s="13">
        <f>D57-E57</f>
        <v>276296</v>
      </c>
      <c r="G57" s="12"/>
      <c r="H57" s="145"/>
    </row>
    <row r="58" spans="1:8">
      <c r="A58" s="8"/>
      <c r="B58" s="47" t="s">
        <v>68</v>
      </c>
      <c r="C58" s="46"/>
      <c r="D58" s="9">
        <f>D59+D67+D83+D87+D96+D99+D110+D114+D119+D131</f>
        <v>2457366</v>
      </c>
      <c r="E58" s="9">
        <v>2183510</v>
      </c>
      <c r="F58" s="9">
        <f>SUBTOTAL(9,F59:F142)</f>
        <v>273856</v>
      </c>
      <c r="G58" s="141"/>
      <c r="H58" s="142"/>
    </row>
    <row r="59" spans="1:8">
      <c r="A59" s="8"/>
      <c r="B59" s="7"/>
      <c r="C59" s="6" t="s">
        <v>69</v>
      </c>
      <c r="D59" s="38">
        <f>H66</f>
        <v>326400</v>
      </c>
      <c r="E59" s="38">
        <v>303400</v>
      </c>
      <c r="F59" s="38">
        <f>D59-E59</f>
        <v>23000</v>
      </c>
      <c r="G59" s="28" t="s">
        <v>71</v>
      </c>
      <c r="H59" s="27"/>
    </row>
    <row r="60" spans="1:8">
      <c r="A60" s="8"/>
      <c r="B60" s="7"/>
      <c r="C60" s="26"/>
      <c r="D60" s="25"/>
      <c r="E60" s="25"/>
      <c r="F60" s="25"/>
      <c r="G60" s="24" t="s">
        <v>452</v>
      </c>
      <c r="H60" s="23">
        <v>36000</v>
      </c>
    </row>
    <row r="61" spans="1:8">
      <c r="A61" s="8"/>
      <c r="B61" s="7"/>
      <c r="C61" s="26"/>
      <c r="D61" s="25"/>
      <c r="E61" s="25"/>
      <c r="F61" s="25"/>
      <c r="G61" s="24" t="s">
        <v>351</v>
      </c>
      <c r="H61" s="23">
        <v>192000</v>
      </c>
    </row>
    <row r="62" spans="1:8">
      <c r="A62" s="8"/>
      <c r="B62" s="7"/>
      <c r="C62" s="26"/>
      <c r="D62" s="25"/>
      <c r="E62" s="25"/>
      <c r="F62" s="25"/>
      <c r="G62" s="24" t="s">
        <v>352</v>
      </c>
      <c r="H62" s="23">
        <v>36000</v>
      </c>
    </row>
    <row r="63" spans="1:8">
      <c r="A63" s="8"/>
      <c r="B63" s="7"/>
      <c r="C63" s="26"/>
      <c r="D63" s="25"/>
      <c r="E63" s="25"/>
      <c r="F63" s="25"/>
      <c r="G63" s="24" t="s">
        <v>249</v>
      </c>
      <c r="H63" s="23">
        <v>14400</v>
      </c>
    </row>
    <row r="64" spans="1:8">
      <c r="A64" s="8"/>
      <c r="B64" s="7"/>
      <c r="C64" s="26"/>
      <c r="D64" s="25"/>
      <c r="E64" s="25"/>
      <c r="F64" s="25"/>
      <c r="G64" s="44" t="s">
        <v>153</v>
      </c>
      <c r="H64" s="42">
        <v>4000</v>
      </c>
    </row>
    <row r="65" spans="1:8">
      <c r="A65" s="8"/>
      <c r="B65" s="7"/>
      <c r="C65" s="26"/>
      <c r="D65" s="25"/>
      <c r="E65" s="25"/>
      <c r="F65" s="25"/>
      <c r="G65" s="240" t="s">
        <v>350</v>
      </c>
      <c r="H65" s="237">
        <v>44000</v>
      </c>
    </row>
    <row r="66" spans="1:8">
      <c r="A66" s="8"/>
      <c r="B66" s="7"/>
      <c r="C66" s="26"/>
      <c r="D66" s="25"/>
      <c r="E66" s="25"/>
      <c r="F66" s="25"/>
      <c r="G66" s="137" t="s">
        <v>23</v>
      </c>
      <c r="H66" s="138">
        <f>SUBTOTAL(9,H60:H65)</f>
        <v>326400</v>
      </c>
    </row>
    <row r="67" spans="1:8">
      <c r="A67" s="8"/>
      <c r="B67" s="7"/>
      <c r="C67" s="26" t="s">
        <v>70</v>
      </c>
      <c r="D67" s="25">
        <f>H82</f>
        <v>427600</v>
      </c>
      <c r="E67" s="25">
        <v>362360</v>
      </c>
      <c r="F67" s="25">
        <f>D67-E67</f>
        <v>65240</v>
      </c>
      <c r="G67" s="28" t="s">
        <v>71</v>
      </c>
      <c r="H67" s="27"/>
    </row>
    <row r="68" spans="1:8">
      <c r="A68" s="8"/>
      <c r="B68" s="7"/>
      <c r="C68" s="26"/>
      <c r="D68" s="25"/>
      <c r="E68" s="25"/>
      <c r="F68" s="25"/>
      <c r="G68" s="44" t="s">
        <v>154</v>
      </c>
      <c r="H68" s="42">
        <v>1000</v>
      </c>
    </row>
    <row r="69" spans="1:8">
      <c r="A69" s="8"/>
      <c r="B69" s="7"/>
      <c r="C69" s="26"/>
      <c r="D69" s="25"/>
      <c r="E69" s="25"/>
      <c r="F69" s="25"/>
      <c r="G69" s="44" t="s">
        <v>240</v>
      </c>
      <c r="H69" s="42">
        <v>2500</v>
      </c>
    </row>
    <row r="70" spans="1:8">
      <c r="A70" s="8"/>
      <c r="B70" s="7"/>
      <c r="C70" s="26"/>
      <c r="D70" s="25"/>
      <c r="E70" s="25"/>
      <c r="F70" s="25"/>
      <c r="G70" s="44" t="s">
        <v>365</v>
      </c>
      <c r="H70" s="42">
        <v>3000</v>
      </c>
    </row>
    <row r="71" spans="1:8">
      <c r="A71" s="8"/>
      <c r="B71" s="7"/>
      <c r="C71" s="26"/>
      <c r="D71" s="25"/>
      <c r="E71" s="25"/>
      <c r="F71" s="25"/>
      <c r="G71" s="44" t="s">
        <v>194</v>
      </c>
      <c r="H71" s="42">
        <v>28000</v>
      </c>
    </row>
    <row r="72" spans="1:8">
      <c r="A72" s="8"/>
      <c r="B72" s="7"/>
      <c r="C72" s="26"/>
      <c r="D72" s="25"/>
      <c r="E72" s="25"/>
      <c r="F72" s="25"/>
      <c r="G72" s="44" t="s">
        <v>454</v>
      </c>
      <c r="H72" s="42">
        <v>6500</v>
      </c>
    </row>
    <row r="73" spans="1:8">
      <c r="A73" s="8"/>
      <c r="B73" s="7"/>
      <c r="C73" s="26"/>
      <c r="D73" s="25"/>
      <c r="E73" s="25"/>
      <c r="F73" s="25"/>
      <c r="G73" s="44" t="s">
        <v>250</v>
      </c>
      <c r="H73" s="42">
        <v>4000</v>
      </c>
    </row>
    <row r="74" spans="1:8">
      <c r="A74" s="8"/>
      <c r="B74" s="7"/>
      <c r="C74" s="26"/>
      <c r="D74" s="25"/>
      <c r="E74" s="25"/>
      <c r="F74" s="25"/>
      <c r="G74" s="44" t="s">
        <v>251</v>
      </c>
      <c r="H74" s="42">
        <v>15000</v>
      </c>
    </row>
    <row r="75" spans="1:8">
      <c r="A75" s="8"/>
      <c r="B75" s="7"/>
      <c r="C75" s="26"/>
      <c r="D75" s="25"/>
      <c r="E75" s="25"/>
      <c r="F75" s="25"/>
      <c r="G75" s="44" t="s">
        <v>195</v>
      </c>
      <c r="H75" s="42">
        <v>3000</v>
      </c>
    </row>
    <row r="76" spans="1:8">
      <c r="A76" s="8"/>
      <c r="B76" s="7"/>
      <c r="C76" s="26"/>
      <c r="D76" s="25"/>
      <c r="E76" s="25"/>
      <c r="F76" s="25"/>
      <c r="G76" s="44" t="s">
        <v>366</v>
      </c>
      <c r="H76" s="228">
        <v>228000</v>
      </c>
    </row>
    <row r="77" spans="1:8">
      <c r="A77" s="8"/>
      <c r="B77" s="7"/>
      <c r="C77" s="26"/>
      <c r="D77" s="25"/>
      <c r="E77" s="25"/>
      <c r="F77" s="25"/>
      <c r="G77" s="44" t="s">
        <v>353</v>
      </c>
      <c r="H77" s="42">
        <v>12000</v>
      </c>
    </row>
    <row r="78" spans="1:8">
      <c r="A78" s="8"/>
      <c r="B78" s="7"/>
      <c r="C78" s="26"/>
      <c r="D78" s="25"/>
      <c r="E78" s="25"/>
      <c r="F78" s="25"/>
      <c r="G78" s="44" t="s">
        <v>367</v>
      </c>
      <c r="H78" s="42">
        <v>79200</v>
      </c>
    </row>
    <row r="79" spans="1:8">
      <c r="A79" s="8"/>
      <c r="B79" s="7"/>
      <c r="C79" s="26"/>
      <c r="D79" s="25"/>
      <c r="E79" s="25"/>
      <c r="F79" s="25"/>
      <c r="G79" s="44" t="s">
        <v>155</v>
      </c>
      <c r="H79" s="42">
        <v>2400</v>
      </c>
    </row>
    <row r="80" spans="1:8">
      <c r="A80" s="8"/>
      <c r="B80" s="7"/>
      <c r="C80" s="26"/>
      <c r="D80" s="25"/>
      <c r="E80" s="25"/>
      <c r="F80" s="25"/>
      <c r="G80" s="44" t="s">
        <v>156</v>
      </c>
      <c r="H80" s="42">
        <v>16000</v>
      </c>
    </row>
    <row r="81" spans="1:8">
      <c r="A81" s="8"/>
      <c r="B81" s="7"/>
      <c r="C81" s="26"/>
      <c r="D81" s="25"/>
      <c r="E81" s="25"/>
      <c r="F81" s="25"/>
      <c r="G81" s="44" t="s">
        <v>453</v>
      </c>
      <c r="H81" s="42">
        <v>27000</v>
      </c>
    </row>
    <row r="82" spans="1:8">
      <c r="A82" s="8"/>
      <c r="B82" s="7"/>
      <c r="C82" s="26"/>
      <c r="D82" s="25"/>
      <c r="E82" s="25"/>
      <c r="F82" s="25"/>
      <c r="G82" s="137" t="s">
        <v>23</v>
      </c>
      <c r="H82" s="138">
        <f>SUBTOTAL(9,H68:H81)</f>
        <v>427600</v>
      </c>
    </row>
    <row r="83" spans="1:8">
      <c r="A83" s="8"/>
      <c r="B83" s="7"/>
      <c r="C83" s="26" t="s">
        <v>227</v>
      </c>
      <c r="D83" s="25">
        <f>H86</f>
        <v>120000</v>
      </c>
      <c r="E83" s="25">
        <v>106000</v>
      </c>
      <c r="F83" s="25">
        <f>D83-E83</f>
        <v>14000</v>
      </c>
      <c r="G83" s="28" t="s">
        <v>71</v>
      </c>
      <c r="H83" s="27"/>
    </row>
    <row r="84" spans="1:8">
      <c r="A84" s="8"/>
      <c r="B84" s="7"/>
      <c r="C84" s="26"/>
      <c r="D84" s="25"/>
      <c r="E84" s="25"/>
      <c r="F84" s="25"/>
      <c r="G84" s="44" t="s">
        <v>455</v>
      </c>
      <c r="H84" s="42">
        <v>24000</v>
      </c>
    </row>
    <row r="85" spans="1:8">
      <c r="A85" s="8"/>
      <c r="B85" s="7"/>
      <c r="C85" s="26"/>
      <c r="D85" s="25"/>
      <c r="E85" s="25"/>
      <c r="F85" s="25"/>
      <c r="G85" s="40" t="s">
        <v>354</v>
      </c>
      <c r="H85" s="36">
        <f>1000*8*12</f>
        <v>96000</v>
      </c>
    </row>
    <row r="86" spans="1:8">
      <c r="A86" s="8"/>
      <c r="B86" s="7"/>
      <c r="C86" s="26"/>
      <c r="D86" s="25"/>
      <c r="E86" s="25"/>
      <c r="F86" s="25"/>
      <c r="G86" s="137" t="s">
        <v>23</v>
      </c>
      <c r="H86" s="138">
        <f>SUBTOTAL(9,H84:H85)</f>
        <v>120000</v>
      </c>
    </row>
    <row r="87" spans="1:8">
      <c r="A87" s="8"/>
      <c r="B87" s="7"/>
      <c r="C87" s="26" t="s">
        <v>72</v>
      </c>
      <c r="D87" s="25">
        <f>H95</f>
        <v>855200</v>
      </c>
      <c r="E87" s="25">
        <v>727800</v>
      </c>
      <c r="F87" s="25">
        <f>D87-E87</f>
        <v>127400</v>
      </c>
      <c r="G87" s="28" t="s">
        <v>71</v>
      </c>
      <c r="H87" s="27"/>
    </row>
    <row r="88" spans="1:8">
      <c r="A88" s="8"/>
      <c r="B88" s="7"/>
      <c r="C88" s="26"/>
      <c r="D88" s="25"/>
      <c r="E88" s="25"/>
      <c r="F88" s="25"/>
      <c r="G88" s="24" t="s">
        <v>252</v>
      </c>
      <c r="H88" s="23">
        <v>9000</v>
      </c>
    </row>
    <row r="89" spans="1:8">
      <c r="A89" s="8"/>
      <c r="B89" s="7"/>
      <c r="C89" s="26"/>
      <c r="D89" s="25"/>
      <c r="E89" s="25"/>
      <c r="F89" s="25"/>
      <c r="G89" s="24" t="s">
        <v>355</v>
      </c>
      <c r="H89" s="23">
        <v>10800</v>
      </c>
    </row>
    <row r="90" spans="1:8">
      <c r="A90" s="8"/>
      <c r="B90" s="7"/>
      <c r="C90" s="26"/>
      <c r="D90" s="25"/>
      <c r="E90" s="25"/>
      <c r="F90" s="25"/>
      <c r="G90" s="24" t="s">
        <v>356</v>
      </c>
      <c r="H90" s="35">
        <v>24000</v>
      </c>
    </row>
    <row r="91" spans="1:8">
      <c r="A91" s="8"/>
      <c r="B91" s="7"/>
      <c r="C91" s="26"/>
      <c r="D91" s="25"/>
      <c r="E91" s="25"/>
      <c r="F91" s="25"/>
      <c r="G91" s="24" t="s">
        <v>474</v>
      </c>
      <c r="H91" s="35">
        <v>17000</v>
      </c>
    </row>
    <row r="92" spans="1:8">
      <c r="A92" s="8"/>
      <c r="B92" s="7"/>
      <c r="C92" s="26"/>
      <c r="D92" s="25"/>
      <c r="E92" s="25"/>
      <c r="F92" s="25"/>
      <c r="G92" s="24" t="s">
        <v>357</v>
      </c>
      <c r="H92" s="23">
        <v>2000</v>
      </c>
    </row>
    <row r="93" spans="1:8">
      <c r="A93" s="8"/>
      <c r="B93" s="7"/>
      <c r="C93" s="26"/>
      <c r="D93" s="25"/>
      <c r="E93" s="25"/>
      <c r="F93" s="25"/>
      <c r="G93" s="24" t="s">
        <v>368</v>
      </c>
      <c r="H93" s="23">
        <v>242400</v>
      </c>
    </row>
    <row r="94" spans="1:8">
      <c r="A94" s="8"/>
      <c r="B94" s="7"/>
      <c r="C94" s="26"/>
      <c r="D94" s="25"/>
      <c r="E94" s="25"/>
      <c r="F94" s="25"/>
      <c r="G94" s="40" t="s">
        <v>253</v>
      </c>
      <c r="H94" s="36">
        <v>550000</v>
      </c>
    </row>
    <row r="95" spans="1:8">
      <c r="A95" s="8"/>
      <c r="B95" s="7"/>
      <c r="C95" s="26"/>
      <c r="D95" s="25"/>
      <c r="E95" s="25"/>
      <c r="F95" s="25"/>
      <c r="G95" s="137" t="s">
        <v>23</v>
      </c>
      <c r="H95" s="138">
        <f>SUBTOTAL(9,H88:H94)</f>
        <v>855200</v>
      </c>
    </row>
    <row r="96" spans="1:8">
      <c r="A96" s="8"/>
      <c r="B96" s="7"/>
      <c r="C96" s="26" t="s">
        <v>226</v>
      </c>
      <c r="D96" s="25">
        <f>H98</f>
        <v>240000</v>
      </c>
      <c r="E96" s="25">
        <v>240000</v>
      </c>
      <c r="F96" s="25">
        <f>D96-E96</f>
        <v>0</v>
      </c>
      <c r="G96" s="28" t="s">
        <v>71</v>
      </c>
      <c r="H96" s="27"/>
    </row>
    <row r="97" spans="1:8">
      <c r="A97" s="8"/>
      <c r="B97" s="7"/>
      <c r="C97" s="26"/>
      <c r="D97" s="25"/>
      <c r="E97" s="25"/>
      <c r="F97" s="25"/>
      <c r="G97" s="40" t="s">
        <v>358</v>
      </c>
      <c r="H97" s="36">
        <v>240000</v>
      </c>
    </row>
    <row r="98" spans="1:8">
      <c r="A98" s="8"/>
      <c r="B98" s="7"/>
      <c r="C98" s="26"/>
      <c r="D98" s="25"/>
      <c r="E98" s="25"/>
      <c r="F98" s="25"/>
      <c r="G98" s="137" t="s">
        <v>23</v>
      </c>
      <c r="H98" s="138">
        <f>SUBTOTAL(9,H97)</f>
        <v>240000</v>
      </c>
    </row>
    <row r="99" spans="1:8">
      <c r="A99" s="8"/>
      <c r="B99" s="7"/>
      <c r="C99" s="26" t="s">
        <v>73</v>
      </c>
      <c r="D99" s="25">
        <f>H109</f>
        <v>81750</v>
      </c>
      <c r="E99" s="25">
        <v>51750</v>
      </c>
      <c r="F99" s="25">
        <f>D99-E99</f>
        <v>30000</v>
      </c>
      <c r="G99" s="28" t="s">
        <v>71</v>
      </c>
      <c r="H99" s="27"/>
    </row>
    <row r="100" spans="1:8">
      <c r="A100" s="8"/>
      <c r="B100" s="7"/>
      <c r="C100" s="26"/>
      <c r="D100" s="25"/>
      <c r="E100" s="25"/>
      <c r="F100" s="25"/>
      <c r="G100" s="24" t="s">
        <v>210</v>
      </c>
      <c r="H100" s="23">
        <v>9000</v>
      </c>
    </row>
    <row r="101" spans="1:8">
      <c r="A101" s="8"/>
      <c r="B101" s="7"/>
      <c r="C101" s="26"/>
      <c r="D101" s="25"/>
      <c r="E101" s="25"/>
      <c r="F101" s="25"/>
      <c r="G101" s="24" t="s">
        <v>196</v>
      </c>
      <c r="H101" s="23">
        <v>6000</v>
      </c>
    </row>
    <row r="102" spans="1:8">
      <c r="A102" s="8"/>
      <c r="B102" s="7"/>
      <c r="C102" s="26"/>
      <c r="D102" s="25"/>
      <c r="E102" s="25"/>
      <c r="F102" s="25"/>
      <c r="G102" s="24" t="s">
        <v>197</v>
      </c>
      <c r="H102" s="23">
        <v>1500</v>
      </c>
    </row>
    <row r="103" spans="1:8">
      <c r="A103" s="8"/>
      <c r="B103" s="7"/>
      <c r="C103" s="26"/>
      <c r="D103" s="25"/>
      <c r="E103" s="25"/>
      <c r="F103" s="25"/>
      <c r="G103" s="24" t="s">
        <v>214</v>
      </c>
      <c r="H103" s="23">
        <v>2250</v>
      </c>
    </row>
    <row r="104" spans="1:8">
      <c r="A104" s="8"/>
      <c r="B104" s="7"/>
      <c r="C104" s="26"/>
      <c r="D104" s="25"/>
      <c r="E104" s="25"/>
      <c r="F104" s="25"/>
      <c r="G104" s="44" t="s">
        <v>255</v>
      </c>
      <c r="H104" s="42">
        <v>12000</v>
      </c>
    </row>
    <row r="105" spans="1:8" ht="24">
      <c r="A105" s="8"/>
      <c r="B105" s="7"/>
      <c r="C105" s="26"/>
      <c r="D105" s="25"/>
      <c r="E105" s="25"/>
      <c r="F105" s="25"/>
      <c r="G105" s="45" t="s">
        <v>198</v>
      </c>
      <c r="H105" s="35">
        <v>10000</v>
      </c>
    </row>
    <row r="106" spans="1:8">
      <c r="A106" s="8"/>
      <c r="B106" s="7"/>
      <c r="C106" s="26"/>
      <c r="D106" s="25"/>
      <c r="E106" s="25"/>
      <c r="F106" s="25"/>
      <c r="G106" s="24" t="s">
        <v>199</v>
      </c>
      <c r="H106" s="23">
        <v>8000</v>
      </c>
    </row>
    <row r="107" spans="1:8">
      <c r="A107" s="8"/>
      <c r="B107" s="7"/>
      <c r="C107" s="26"/>
      <c r="D107" s="25"/>
      <c r="E107" s="25"/>
      <c r="F107" s="25"/>
      <c r="G107" s="24" t="s">
        <v>200</v>
      </c>
      <c r="H107" s="23">
        <v>3000</v>
      </c>
    </row>
    <row r="108" spans="1:8">
      <c r="A108" s="8"/>
      <c r="B108" s="7"/>
      <c r="C108" s="26"/>
      <c r="D108" s="25"/>
      <c r="E108" s="25"/>
      <c r="F108" s="25"/>
      <c r="G108" s="24" t="s">
        <v>418</v>
      </c>
      <c r="H108" s="23">
        <v>30000</v>
      </c>
    </row>
    <row r="109" spans="1:8">
      <c r="A109" s="8"/>
      <c r="B109" s="7"/>
      <c r="C109" s="26"/>
      <c r="D109" s="25"/>
      <c r="E109" s="25"/>
      <c r="F109" s="25"/>
      <c r="G109" s="137" t="s">
        <v>23</v>
      </c>
      <c r="H109" s="138">
        <f>SUBTOTAL(9,H100:H108)</f>
        <v>81750</v>
      </c>
    </row>
    <row r="110" spans="1:8">
      <c r="A110" s="8"/>
      <c r="B110" s="7"/>
      <c r="C110" s="26" t="s">
        <v>225</v>
      </c>
      <c r="D110" s="25">
        <f>H113</f>
        <v>59400</v>
      </c>
      <c r="E110" s="25">
        <v>59400</v>
      </c>
      <c r="F110" s="25">
        <f>D110-E110</f>
        <v>0</v>
      </c>
      <c r="G110" s="28" t="s">
        <v>71</v>
      </c>
      <c r="H110" s="27"/>
    </row>
    <row r="111" spans="1:8">
      <c r="A111" s="8"/>
      <c r="B111" s="7"/>
      <c r="C111" s="26"/>
      <c r="D111" s="25"/>
      <c r="E111" s="25"/>
      <c r="F111" s="43"/>
      <c r="G111" s="241" t="s">
        <v>359</v>
      </c>
      <c r="H111" s="23">
        <v>36000</v>
      </c>
    </row>
    <row r="112" spans="1:8">
      <c r="A112" s="8"/>
      <c r="B112" s="7"/>
      <c r="C112" s="26"/>
      <c r="D112" s="25"/>
      <c r="E112" s="25"/>
      <c r="F112" s="25"/>
      <c r="G112" s="24" t="s">
        <v>360</v>
      </c>
      <c r="H112" s="23">
        <v>23400</v>
      </c>
    </row>
    <row r="113" spans="1:8">
      <c r="A113" s="8"/>
      <c r="B113" s="7"/>
      <c r="C113" s="26"/>
      <c r="D113" s="25"/>
      <c r="E113" s="25"/>
      <c r="F113" s="25"/>
      <c r="G113" s="137" t="s">
        <v>23</v>
      </c>
      <c r="H113" s="138">
        <f>SUBTOTAL(9,H111:H112)</f>
        <v>59400</v>
      </c>
    </row>
    <row r="114" spans="1:8">
      <c r="A114" s="8"/>
      <c r="B114" s="7"/>
      <c r="C114" s="26" t="s">
        <v>74</v>
      </c>
      <c r="D114" s="25">
        <f>H118</f>
        <v>41200</v>
      </c>
      <c r="E114" s="25">
        <v>41200</v>
      </c>
      <c r="F114" s="25">
        <f>D114-E114</f>
        <v>0</v>
      </c>
      <c r="G114" s="28" t="s">
        <v>71</v>
      </c>
      <c r="H114" s="27"/>
    </row>
    <row r="115" spans="1:8">
      <c r="A115" s="8"/>
      <c r="B115" s="7"/>
      <c r="C115" s="26"/>
      <c r="D115" s="25"/>
      <c r="E115" s="25"/>
      <c r="F115" s="25"/>
      <c r="G115" s="24" t="s">
        <v>361</v>
      </c>
      <c r="H115" s="23">
        <v>14000</v>
      </c>
    </row>
    <row r="116" spans="1:8">
      <c r="A116" s="8"/>
      <c r="B116" s="7"/>
      <c r="C116" s="26"/>
      <c r="D116" s="25"/>
      <c r="E116" s="25"/>
      <c r="F116" s="25"/>
      <c r="G116" s="44" t="s">
        <v>157</v>
      </c>
      <c r="H116" s="42">
        <v>16000</v>
      </c>
    </row>
    <row r="117" spans="1:8">
      <c r="A117" s="8"/>
      <c r="B117" s="7"/>
      <c r="C117" s="26"/>
      <c r="D117" s="25"/>
      <c r="E117" s="25"/>
      <c r="F117" s="25"/>
      <c r="G117" s="44" t="s">
        <v>158</v>
      </c>
      <c r="H117" s="42">
        <v>11200</v>
      </c>
    </row>
    <row r="118" spans="1:8">
      <c r="A118" s="8"/>
      <c r="B118" s="7"/>
      <c r="C118" s="26"/>
      <c r="D118" s="25"/>
      <c r="E118" s="25"/>
      <c r="F118" s="25"/>
      <c r="G118" s="137" t="s">
        <v>23</v>
      </c>
      <c r="H118" s="138">
        <f>SUBTOTAL(9,H115:H117)</f>
        <v>41200</v>
      </c>
    </row>
    <row r="119" spans="1:8">
      <c r="A119" s="8"/>
      <c r="B119" s="7"/>
      <c r="C119" s="26" t="s">
        <v>75</v>
      </c>
      <c r="D119" s="25">
        <f>H130</f>
        <v>221900</v>
      </c>
      <c r="E119" s="25">
        <v>221900</v>
      </c>
      <c r="F119" s="25">
        <f>D119-E119</f>
        <v>0</v>
      </c>
      <c r="G119" s="28" t="s">
        <v>71</v>
      </c>
      <c r="H119" s="27"/>
    </row>
    <row r="120" spans="1:8">
      <c r="A120" s="8"/>
      <c r="B120" s="7"/>
      <c r="C120" s="26"/>
      <c r="D120" s="25"/>
      <c r="E120" s="25"/>
      <c r="F120" s="25"/>
      <c r="G120" s="44" t="s">
        <v>159</v>
      </c>
      <c r="H120" s="42">
        <v>13500</v>
      </c>
    </row>
    <row r="121" spans="1:8">
      <c r="A121" s="8"/>
      <c r="B121" s="7"/>
      <c r="C121" s="26"/>
      <c r="D121" s="25"/>
      <c r="E121" s="25"/>
      <c r="F121" s="25"/>
      <c r="G121" s="44" t="s">
        <v>160</v>
      </c>
      <c r="H121" s="42">
        <v>6000</v>
      </c>
    </row>
    <row r="122" spans="1:8">
      <c r="A122" s="8"/>
      <c r="B122" s="7"/>
      <c r="C122" s="26"/>
      <c r="D122" s="25"/>
      <c r="E122" s="25"/>
      <c r="F122" s="25"/>
      <c r="G122" s="44" t="s">
        <v>282</v>
      </c>
      <c r="H122" s="42">
        <v>4000</v>
      </c>
    </row>
    <row r="123" spans="1:8">
      <c r="A123" s="8"/>
      <c r="B123" s="7"/>
      <c r="C123" s="26"/>
      <c r="D123" s="25"/>
      <c r="E123" s="25"/>
      <c r="F123" s="25"/>
      <c r="G123" s="44" t="s">
        <v>161</v>
      </c>
      <c r="H123" s="42">
        <v>29600</v>
      </c>
    </row>
    <row r="124" spans="1:8">
      <c r="A124" s="8"/>
      <c r="B124" s="7"/>
      <c r="C124" s="26"/>
      <c r="D124" s="25"/>
      <c r="E124" s="25"/>
      <c r="F124" s="25"/>
      <c r="G124" s="44" t="s">
        <v>256</v>
      </c>
      <c r="H124" s="42">
        <v>14800</v>
      </c>
    </row>
    <row r="125" spans="1:8">
      <c r="A125" s="8"/>
      <c r="B125" s="7"/>
      <c r="C125" s="26"/>
      <c r="D125" s="25"/>
      <c r="E125" s="25"/>
      <c r="F125" s="43"/>
      <c r="G125" s="44" t="s">
        <v>362</v>
      </c>
      <c r="H125" s="42">
        <v>54000</v>
      </c>
    </row>
    <row r="126" spans="1:8">
      <c r="A126" s="8"/>
      <c r="B126" s="7"/>
      <c r="C126" s="26"/>
      <c r="D126" s="25"/>
      <c r="E126" s="25"/>
      <c r="F126" s="43"/>
      <c r="G126" s="44" t="s">
        <v>257</v>
      </c>
      <c r="H126" s="42">
        <v>75000</v>
      </c>
    </row>
    <row r="127" spans="1:8">
      <c r="A127" s="8"/>
      <c r="B127" s="7"/>
      <c r="C127" s="26"/>
      <c r="D127" s="25"/>
      <c r="E127" s="25"/>
      <c r="F127" s="25"/>
      <c r="G127" s="44" t="s">
        <v>201</v>
      </c>
      <c r="H127" s="42">
        <v>7500</v>
      </c>
    </row>
    <row r="128" spans="1:8">
      <c r="A128" s="8"/>
      <c r="B128" s="7"/>
      <c r="C128" s="26"/>
      <c r="D128" s="25"/>
      <c r="E128" s="25"/>
      <c r="F128" s="25"/>
      <c r="G128" s="44" t="s">
        <v>202</v>
      </c>
      <c r="H128" s="42">
        <v>7500</v>
      </c>
    </row>
    <row r="129" spans="1:8">
      <c r="A129" s="8"/>
      <c r="B129" s="7"/>
      <c r="C129" s="26"/>
      <c r="D129" s="25"/>
      <c r="E129" s="25"/>
      <c r="F129" s="25"/>
      <c r="G129" s="44" t="s">
        <v>239</v>
      </c>
      <c r="H129" s="42">
        <v>10000</v>
      </c>
    </row>
    <row r="130" spans="1:8">
      <c r="A130" s="8"/>
      <c r="B130" s="7"/>
      <c r="C130" s="26"/>
      <c r="D130" s="25"/>
      <c r="E130" s="25"/>
      <c r="F130" s="25"/>
      <c r="G130" s="137" t="s">
        <v>23</v>
      </c>
      <c r="H130" s="138">
        <f>SUBTOTAL(9,H120:H129)</f>
        <v>221900</v>
      </c>
    </row>
    <row r="131" spans="1:8">
      <c r="A131" s="8"/>
      <c r="B131" s="7"/>
      <c r="C131" s="26" t="s">
        <v>224</v>
      </c>
      <c r="D131" s="25">
        <f>H142</f>
        <v>83916</v>
      </c>
      <c r="E131" s="25">
        <v>69700</v>
      </c>
      <c r="F131" s="25">
        <f>D131-E131</f>
        <v>14216</v>
      </c>
      <c r="G131" s="28" t="s">
        <v>71</v>
      </c>
      <c r="H131" s="27"/>
    </row>
    <row r="132" spans="1:8" s="226" customFormat="1">
      <c r="A132" s="222"/>
      <c r="B132" s="223"/>
      <c r="C132" s="224"/>
      <c r="D132" s="225"/>
      <c r="E132" s="225"/>
      <c r="F132" s="225"/>
      <c r="G132" s="44" t="s">
        <v>162</v>
      </c>
      <c r="H132" s="42">
        <v>12000</v>
      </c>
    </row>
    <row r="133" spans="1:8">
      <c r="A133" s="8"/>
      <c r="B133" s="7"/>
      <c r="C133" s="26"/>
      <c r="D133" s="25"/>
      <c r="E133" s="25"/>
      <c r="F133" s="25"/>
      <c r="G133" s="44" t="s">
        <v>163</v>
      </c>
      <c r="H133" s="42">
        <v>20000</v>
      </c>
    </row>
    <row r="134" spans="1:8">
      <c r="A134" s="8"/>
      <c r="B134" s="7"/>
      <c r="C134" s="26"/>
      <c r="D134" s="25"/>
      <c r="E134" s="25"/>
      <c r="F134" s="25"/>
      <c r="G134" s="44" t="s">
        <v>164</v>
      </c>
      <c r="H134" s="42">
        <v>6000</v>
      </c>
    </row>
    <row r="135" spans="1:8" s="126" customFormat="1">
      <c r="A135" s="129"/>
      <c r="B135" s="130"/>
      <c r="C135" s="131"/>
      <c r="D135" s="132"/>
      <c r="E135" s="132"/>
      <c r="F135" s="132"/>
      <c r="G135" s="24" t="s">
        <v>165</v>
      </c>
      <c r="H135" s="23">
        <v>6500</v>
      </c>
    </row>
    <row r="136" spans="1:8">
      <c r="A136" s="8"/>
      <c r="B136" s="7"/>
      <c r="C136" s="26"/>
      <c r="D136" s="25"/>
      <c r="E136" s="25"/>
      <c r="F136" s="25"/>
      <c r="G136" s="24" t="s">
        <v>166</v>
      </c>
      <c r="H136" s="23">
        <v>4000</v>
      </c>
    </row>
    <row r="137" spans="1:8">
      <c r="A137" s="8"/>
      <c r="B137" s="7"/>
      <c r="C137" s="26"/>
      <c r="D137" s="25"/>
      <c r="E137" s="25"/>
      <c r="F137" s="25"/>
      <c r="G137" s="24" t="s">
        <v>363</v>
      </c>
      <c r="H137" s="23">
        <v>1200</v>
      </c>
    </row>
    <row r="138" spans="1:8">
      <c r="A138" s="8"/>
      <c r="B138" s="7"/>
      <c r="C138" s="26"/>
      <c r="D138" s="25"/>
      <c r="E138" s="25"/>
      <c r="F138" s="25"/>
      <c r="G138" s="24" t="s">
        <v>364</v>
      </c>
      <c r="H138" s="23">
        <v>3000</v>
      </c>
    </row>
    <row r="139" spans="1:8">
      <c r="A139" s="8"/>
      <c r="B139" s="7"/>
      <c r="C139" s="26"/>
      <c r="D139" s="25"/>
      <c r="E139" s="25"/>
      <c r="F139" s="25"/>
      <c r="G139" s="24" t="s">
        <v>167</v>
      </c>
      <c r="H139" s="23">
        <v>3000</v>
      </c>
    </row>
    <row r="140" spans="1:8">
      <c r="A140" s="8"/>
      <c r="B140" s="7"/>
      <c r="C140" s="26"/>
      <c r="D140" s="25"/>
      <c r="E140" s="25"/>
      <c r="F140" s="25"/>
      <c r="G140" s="24" t="s">
        <v>203</v>
      </c>
      <c r="H140" s="23">
        <v>8400</v>
      </c>
    </row>
    <row r="141" spans="1:8">
      <c r="A141" s="8"/>
      <c r="B141" s="7"/>
      <c r="C141" s="26"/>
      <c r="D141" s="25"/>
      <c r="E141" s="25"/>
      <c r="F141" s="25"/>
      <c r="G141" s="24" t="s">
        <v>469</v>
      </c>
      <c r="H141" s="23">
        <v>19816</v>
      </c>
    </row>
    <row r="142" spans="1:8">
      <c r="A142" s="8"/>
      <c r="B142" s="7"/>
      <c r="C142" s="18"/>
      <c r="D142" s="39"/>
      <c r="E142" s="39"/>
      <c r="F142" s="39"/>
      <c r="G142" s="137" t="s">
        <v>23</v>
      </c>
      <c r="H142" s="138">
        <f>SUBTOTAL(9,H132:H141)</f>
        <v>83916</v>
      </c>
    </row>
    <row r="143" spans="1:8">
      <c r="A143" s="8"/>
      <c r="B143" s="11" t="s">
        <v>76</v>
      </c>
      <c r="C143" s="10"/>
      <c r="D143" s="9">
        <f>D144</f>
        <v>560748</v>
      </c>
      <c r="E143" s="9">
        <v>509943</v>
      </c>
      <c r="F143" s="9">
        <f>SUBTOTAL(9,F144)</f>
        <v>50805</v>
      </c>
      <c r="G143" s="141"/>
      <c r="H143" s="142"/>
    </row>
    <row r="144" spans="1:8">
      <c r="A144" s="8"/>
      <c r="B144" s="7"/>
      <c r="C144" s="6" t="s">
        <v>76</v>
      </c>
      <c r="D144" s="38">
        <f>H161+H213+H220+H256+H267+H290</f>
        <v>560748</v>
      </c>
      <c r="E144" s="38">
        <v>509943</v>
      </c>
      <c r="F144" s="38">
        <f>D144-E144</f>
        <v>50805</v>
      </c>
      <c r="G144" s="28" t="s">
        <v>6</v>
      </c>
      <c r="H144" s="27"/>
    </row>
    <row r="145" spans="1:8">
      <c r="A145" s="8"/>
      <c r="B145" s="7"/>
      <c r="C145" s="26"/>
      <c r="D145" s="25"/>
      <c r="E145" s="25"/>
      <c r="F145" s="25"/>
      <c r="G145" s="136" t="s">
        <v>77</v>
      </c>
      <c r="H145" s="23"/>
    </row>
    <row r="146" spans="1:8">
      <c r="A146" s="8"/>
      <c r="B146" s="7"/>
      <c r="C146" s="26"/>
      <c r="D146" s="25"/>
      <c r="E146" s="25"/>
      <c r="F146" s="25"/>
      <c r="G146" s="246" t="s">
        <v>369</v>
      </c>
      <c r="H146" s="247">
        <v>225</v>
      </c>
    </row>
    <row r="147" spans="1:8">
      <c r="A147" s="8"/>
      <c r="B147" s="7"/>
      <c r="C147" s="26"/>
      <c r="D147" s="25"/>
      <c r="E147" s="25"/>
      <c r="F147" s="25"/>
      <c r="G147" s="246" t="s">
        <v>370</v>
      </c>
      <c r="H147" s="247">
        <v>450</v>
      </c>
    </row>
    <row r="148" spans="1:8">
      <c r="A148" s="8"/>
      <c r="B148" s="7"/>
      <c r="C148" s="26"/>
      <c r="D148" s="25"/>
      <c r="E148" s="25"/>
      <c r="F148" s="25"/>
      <c r="G148" s="246" t="s">
        <v>258</v>
      </c>
      <c r="H148" s="247">
        <v>600</v>
      </c>
    </row>
    <row r="149" spans="1:8">
      <c r="A149" s="8"/>
      <c r="B149" s="7"/>
      <c r="C149" s="26"/>
      <c r="D149" s="25"/>
      <c r="E149" s="25"/>
      <c r="F149" s="25"/>
      <c r="G149" s="252" t="s">
        <v>79</v>
      </c>
      <c r="H149" s="251"/>
    </row>
    <row r="150" spans="1:8">
      <c r="A150" s="8"/>
      <c r="B150" s="7"/>
      <c r="C150" s="26"/>
      <c r="D150" s="25"/>
      <c r="E150" s="25"/>
      <c r="F150" s="25"/>
      <c r="G150" s="246" t="s">
        <v>168</v>
      </c>
      <c r="H150" s="247">
        <v>750</v>
      </c>
    </row>
    <row r="151" spans="1:8">
      <c r="A151" s="8"/>
      <c r="B151" s="7"/>
      <c r="C151" s="26"/>
      <c r="D151" s="25"/>
      <c r="E151" s="25"/>
      <c r="F151" s="25"/>
      <c r="G151" s="246" t="s">
        <v>169</v>
      </c>
      <c r="H151" s="247">
        <v>1000</v>
      </c>
    </row>
    <row r="152" spans="1:8">
      <c r="A152" s="8"/>
      <c r="B152" s="7"/>
      <c r="C152" s="26"/>
      <c r="D152" s="25"/>
      <c r="E152" s="25"/>
      <c r="F152" s="25"/>
      <c r="G152" s="246" t="s">
        <v>170</v>
      </c>
      <c r="H152" s="247">
        <v>250</v>
      </c>
    </row>
    <row r="153" spans="1:8">
      <c r="A153" s="8"/>
      <c r="B153" s="7"/>
      <c r="C153" s="26"/>
      <c r="D153" s="25"/>
      <c r="E153" s="25"/>
      <c r="F153" s="25"/>
      <c r="G153" s="246" t="s">
        <v>171</v>
      </c>
      <c r="H153" s="247">
        <v>250</v>
      </c>
    </row>
    <row r="154" spans="1:8">
      <c r="A154" s="8"/>
      <c r="B154" s="7"/>
      <c r="C154" s="26"/>
      <c r="D154" s="25"/>
      <c r="E154" s="25"/>
      <c r="F154" s="25"/>
      <c r="G154" s="252" t="s">
        <v>78</v>
      </c>
      <c r="H154" s="251"/>
    </row>
    <row r="155" spans="1:8">
      <c r="A155" s="8"/>
      <c r="B155" s="7"/>
      <c r="C155" s="26"/>
      <c r="D155" s="25"/>
      <c r="E155" s="25"/>
      <c r="F155" s="25"/>
      <c r="G155" s="248" t="s">
        <v>172</v>
      </c>
      <c r="H155" s="251">
        <v>500</v>
      </c>
    </row>
    <row r="156" spans="1:8">
      <c r="A156" s="8"/>
      <c r="B156" s="7"/>
      <c r="C156" s="26"/>
      <c r="D156" s="25"/>
      <c r="E156" s="25"/>
      <c r="F156" s="25"/>
      <c r="G156" s="248" t="s">
        <v>169</v>
      </c>
      <c r="H156" s="251">
        <v>1000</v>
      </c>
    </row>
    <row r="157" spans="1:8">
      <c r="A157" s="8"/>
      <c r="B157" s="7"/>
      <c r="C157" s="26"/>
      <c r="D157" s="25"/>
      <c r="E157" s="25"/>
      <c r="F157" s="25"/>
      <c r="G157" s="248" t="s">
        <v>173</v>
      </c>
      <c r="H157" s="251">
        <v>325</v>
      </c>
    </row>
    <row r="158" spans="1:8">
      <c r="A158" s="8"/>
      <c r="B158" s="7"/>
      <c r="C158" s="26"/>
      <c r="D158" s="25"/>
      <c r="E158" s="25"/>
      <c r="F158" s="25"/>
      <c r="G158" s="248" t="s">
        <v>211</v>
      </c>
      <c r="H158" s="251">
        <v>200</v>
      </c>
    </row>
    <row r="159" spans="1:8">
      <c r="A159" s="8"/>
      <c r="B159" s="7"/>
      <c r="C159" s="26"/>
      <c r="D159" s="25"/>
      <c r="E159" s="25"/>
      <c r="F159" s="25"/>
      <c r="G159" s="248" t="s">
        <v>174</v>
      </c>
      <c r="H159" s="251">
        <v>325</v>
      </c>
    </row>
    <row r="160" spans="1:8">
      <c r="A160" s="8"/>
      <c r="B160" s="7"/>
      <c r="C160" s="26"/>
      <c r="D160" s="25"/>
      <c r="E160" s="25"/>
      <c r="F160" s="43"/>
      <c r="G160" s="262" t="s">
        <v>416</v>
      </c>
      <c r="H160" s="253">
        <v>1000</v>
      </c>
    </row>
    <row r="161" spans="1:8">
      <c r="A161" s="8"/>
      <c r="B161" s="7"/>
      <c r="C161" s="26"/>
      <c r="D161" s="25"/>
      <c r="E161" s="25"/>
      <c r="F161" s="25"/>
      <c r="G161" s="137" t="s">
        <v>23</v>
      </c>
      <c r="H161" s="138">
        <f>SUBTOTAL(9,H145:H160)</f>
        <v>6875</v>
      </c>
    </row>
    <row r="162" spans="1:8">
      <c r="A162" s="8"/>
      <c r="B162" s="7"/>
      <c r="C162" s="26"/>
      <c r="D162" s="25"/>
      <c r="E162" s="25"/>
      <c r="F162" s="25"/>
      <c r="G162" s="28" t="s">
        <v>131</v>
      </c>
      <c r="H162" s="27"/>
    </row>
    <row r="163" spans="1:8">
      <c r="A163" s="8"/>
      <c r="B163" s="7"/>
      <c r="C163" s="26"/>
      <c r="D163" s="25"/>
      <c r="E163" s="25"/>
      <c r="F163" s="25"/>
      <c r="G163" s="136" t="s">
        <v>77</v>
      </c>
      <c r="H163" s="23"/>
    </row>
    <row r="164" spans="1:8">
      <c r="A164" s="8"/>
      <c r="B164" s="7"/>
      <c r="C164" s="26"/>
      <c r="D164" s="25"/>
      <c r="E164" s="25"/>
      <c r="F164" s="25"/>
      <c r="G164" s="246" t="s">
        <v>371</v>
      </c>
      <c r="H164" s="247">
        <v>900</v>
      </c>
    </row>
    <row r="165" spans="1:8">
      <c r="A165" s="8"/>
      <c r="B165" s="7"/>
      <c r="C165" s="26"/>
      <c r="D165" s="25"/>
      <c r="E165" s="25"/>
      <c r="F165" s="25"/>
      <c r="G165" s="246" t="s">
        <v>372</v>
      </c>
      <c r="H165" s="247">
        <v>900</v>
      </c>
    </row>
    <row r="166" spans="1:8">
      <c r="A166" s="8"/>
      <c r="B166" s="7"/>
      <c r="C166" s="26"/>
      <c r="D166" s="25"/>
      <c r="E166" s="25"/>
      <c r="F166" s="25"/>
      <c r="G166" s="246" t="s">
        <v>373</v>
      </c>
      <c r="H166" s="247">
        <v>450</v>
      </c>
    </row>
    <row r="167" spans="1:8">
      <c r="A167" s="8"/>
      <c r="B167" s="7"/>
      <c r="C167" s="26"/>
      <c r="D167" s="25"/>
      <c r="E167" s="25"/>
      <c r="F167" s="25"/>
      <c r="G167" s="246" t="s">
        <v>374</v>
      </c>
      <c r="H167" s="247">
        <v>5400</v>
      </c>
    </row>
    <row r="168" spans="1:8">
      <c r="A168" s="8"/>
      <c r="B168" s="7"/>
      <c r="C168" s="26"/>
      <c r="D168" s="25"/>
      <c r="E168" s="25"/>
      <c r="F168" s="25"/>
      <c r="G168" s="246" t="s">
        <v>375</v>
      </c>
      <c r="H168" s="247">
        <v>1350</v>
      </c>
    </row>
    <row r="169" spans="1:8">
      <c r="A169" s="8"/>
      <c r="B169" s="7"/>
      <c r="C169" s="26"/>
      <c r="D169" s="25"/>
      <c r="E169" s="25"/>
      <c r="F169" s="25"/>
      <c r="G169" s="246" t="s">
        <v>376</v>
      </c>
      <c r="H169" s="247">
        <v>500</v>
      </c>
    </row>
    <row r="170" spans="1:8">
      <c r="A170" s="8"/>
      <c r="B170" s="7"/>
      <c r="C170" s="26"/>
      <c r="D170" s="25"/>
      <c r="E170" s="25"/>
      <c r="F170" s="25"/>
      <c r="G170" s="246" t="s">
        <v>231</v>
      </c>
      <c r="H170" s="247">
        <v>1000</v>
      </c>
    </row>
    <row r="171" spans="1:8">
      <c r="A171" s="8"/>
      <c r="B171" s="7"/>
      <c r="C171" s="26"/>
      <c r="D171" s="25"/>
      <c r="E171" s="25"/>
      <c r="F171" s="25"/>
      <c r="G171" s="246" t="s">
        <v>377</v>
      </c>
      <c r="H171" s="247">
        <v>900</v>
      </c>
    </row>
    <row r="172" spans="1:8">
      <c r="A172" s="8"/>
      <c r="B172" s="7"/>
      <c r="C172" s="26"/>
      <c r="D172" s="25"/>
      <c r="E172" s="25"/>
      <c r="F172" s="25"/>
      <c r="G172" s="246" t="s">
        <v>378</v>
      </c>
      <c r="H172" s="247">
        <v>2250</v>
      </c>
    </row>
    <row r="173" spans="1:8">
      <c r="A173" s="8"/>
      <c r="B173" s="7"/>
      <c r="C173" s="26"/>
      <c r="D173" s="25"/>
      <c r="E173" s="25"/>
      <c r="F173" s="25"/>
      <c r="G173" s="246" t="s">
        <v>232</v>
      </c>
      <c r="H173" s="247">
        <v>500</v>
      </c>
    </row>
    <row r="174" spans="1:8">
      <c r="A174" s="8"/>
      <c r="B174" s="7"/>
      <c r="C174" s="26"/>
      <c r="D174" s="25"/>
      <c r="E174" s="25"/>
      <c r="F174" s="25"/>
      <c r="G174" s="252" t="s">
        <v>79</v>
      </c>
      <c r="H174" s="251"/>
    </row>
    <row r="175" spans="1:8">
      <c r="A175" s="8"/>
      <c r="B175" s="7"/>
      <c r="C175" s="26"/>
      <c r="D175" s="25"/>
      <c r="E175" s="25"/>
      <c r="F175" s="25"/>
      <c r="G175" s="248" t="s">
        <v>391</v>
      </c>
      <c r="H175" s="251">
        <v>7200</v>
      </c>
    </row>
    <row r="176" spans="1:8">
      <c r="A176" s="8"/>
      <c r="B176" s="7"/>
      <c r="C176" s="26"/>
      <c r="D176" s="25"/>
      <c r="E176" s="25"/>
      <c r="F176" s="25"/>
      <c r="G176" s="248" t="s">
        <v>236</v>
      </c>
      <c r="H176" s="251">
        <v>1800</v>
      </c>
    </row>
    <row r="177" spans="1:8">
      <c r="A177" s="8"/>
      <c r="B177" s="7"/>
      <c r="C177" s="26"/>
      <c r="D177" s="25"/>
      <c r="E177" s="25"/>
      <c r="F177" s="25"/>
      <c r="G177" s="246" t="s">
        <v>392</v>
      </c>
      <c r="H177" s="247">
        <v>3000</v>
      </c>
    </row>
    <row r="178" spans="1:8">
      <c r="A178" s="8"/>
      <c r="B178" s="7"/>
      <c r="C178" s="26"/>
      <c r="D178" s="25"/>
      <c r="E178" s="25"/>
      <c r="F178" s="25"/>
      <c r="G178" s="246" t="s">
        <v>405</v>
      </c>
      <c r="H178" s="247">
        <v>10400</v>
      </c>
    </row>
    <row r="179" spans="1:8" s="126" customFormat="1">
      <c r="A179" s="129"/>
      <c r="B179" s="130"/>
      <c r="C179" s="131"/>
      <c r="D179" s="132"/>
      <c r="E179" s="132"/>
      <c r="F179" s="132"/>
      <c r="G179" s="246" t="s">
        <v>393</v>
      </c>
      <c r="H179" s="247">
        <v>2250</v>
      </c>
    </row>
    <row r="180" spans="1:8">
      <c r="A180" s="8"/>
      <c r="B180" s="7"/>
      <c r="C180" s="26"/>
      <c r="D180" s="25"/>
      <c r="E180" s="25"/>
      <c r="F180" s="25"/>
      <c r="G180" s="246" t="s">
        <v>394</v>
      </c>
      <c r="H180" s="247">
        <v>5250</v>
      </c>
    </row>
    <row r="181" spans="1:8">
      <c r="A181" s="8"/>
      <c r="B181" s="7"/>
      <c r="C181" s="26"/>
      <c r="D181" s="25"/>
      <c r="E181" s="25"/>
      <c r="F181" s="25"/>
      <c r="G181" s="246" t="s">
        <v>175</v>
      </c>
      <c r="H181" s="247">
        <v>600</v>
      </c>
    </row>
    <row r="182" spans="1:8">
      <c r="A182" s="8"/>
      <c r="B182" s="7"/>
      <c r="C182" s="26"/>
      <c r="D182" s="25"/>
      <c r="E182" s="25"/>
      <c r="F182" s="25"/>
      <c r="G182" s="227" t="s">
        <v>395</v>
      </c>
      <c r="H182" s="247">
        <v>3000</v>
      </c>
    </row>
    <row r="183" spans="1:8">
      <c r="A183" s="8"/>
      <c r="B183" s="7"/>
      <c r="C183" s="26"/>
      <c r="D183" s="25"/>
      <c r="E183" s="25"/>
      <c r="F183" s="25"/>
      <c r="G183" s="246" t="s">
        <v>260</v>
      </c>
      <c r="H183" s="247">
        <v>2400</v>
      </c>
    </row>
    <row r="184" spans="1:8">
      <c r="A184" s="8"/>
      <c r="B184" s="7"/>
      <c r="C184" s="26"/>
      <c r="D184" s="25"/>
      <c r="E184" s="25"/>
      <c r="F184" s="25"/>
      <c r="G184" s="227" t="s">
        <v>268</v>
      </c>
      <c r="H184" s="247">
        <v>2000</v>
      </c>
    </row>
    <row r="185" spans="1:8">
      <c r="A185" s="8"/>
      <c r="B185" s="7"/>
      <c r="C185" s="26"/>
      <c r="D185" s="25"/>
      <c r="E185" s="25"/>
      <c r="F185" s="25"/>
      <c r="G185" s="227" t="s">
        <v>396</v>
      </c>
      <c r="H185" s="247">
        <v>14000</v>
      </c>
    </row>
    <row r="186" spans="1:8">
      <c r="A186" s="8"/>
      <c r="B186" s="7"/>
      <c r="C186" s="26"/>
      <c r="D186" s="25"/>
      <c r="E186" s="25"/>
      <c r="F186" s="25"/>
      <c r="G186" s="227" t="s">
        <v>397</v>
      </c>
      <c r="H186" s="247">
        <v>3000</v>
      </c>
    </row>
    <row r="187" spans="1:8">
      <c r="A187" s="8"/>
      <c r="B187" s="7"/>
      <c r="C187" s="26"/>
      <c r="D187" s="25"/>
      <c r="E187" s="25"/>
      <c r="F187" s="25"/>
      <c r="G187" s="246" t="s">
        <v>398</v>
      </c>
      <c r="H187" s="247">
        <v>900</v>
      </c>
    </row>
    <row r="188" spans="1:8" s="126" customFormat="1">
      <c r="A188" s="129"/>
      <c r="B188" s="130"/>
      <c r="C188" s="131"/>
      <c r="D188" s="132"/>
      <c r="E188" s="132"/>
      <c r="F188" s="132"/>
      <c r="G188" s="246" t="s">
        <v>261</v>
      </c>
      <c r="H188" s="247">
        <v>1400</v>
      </c>
    </row>
    <row r="189" spans="1:8" s="126" customFormat="1">
      <c r="A189" s="129"/>
      <c r="B189" s="130"/>
      <c r="C189" s="131"/>
      <c r="D189" s="132"/>
      <c r="E189" s="132"/>
      <c r="F189" s="132"/>
      <c r="G189" s="248" t="s">
        <v>399</v>
      </c>
      <c r="H189" s="251">
        <v>3000</v>
      </c>
    </row>
    <row r="190" spans="1:8">
      <c r="A190" s="8"/>
      <c r="B190" s="7"/>
      <c r="C190" s="26"/>
      <c r="D190" s="25"/>
      <c r="E190" s="25"/>
      <c r="F190" s="25"/>
      <c r="G190" s="248" t="s">
        <v>415</v>
      </c>
      <c r="H190" s="251">
        <v>1200</v>
      </c>
    </row>
    <row r="191" spans="1:8">
      <c r="A191" s="8"/>
      <c r="B191" s="7"/>
      <c r="C191" s="26"/>
      <c r="D191" s="25"/>
      <c r="E191" s="25"/>
      <c r="F191" s="25"/>
      <c r="G191" s="252" t="s">
        <v>78</v>
      </c>
      <c r="H191" s="251"/>
    </row>
    <row r="192" spans="1:8">
      <c r="A192" s="8"/>
      <c r="B192" s="7"/>
      <c r="C192" s="26"/>
      <c r="D192" s="25"/>
      <c r="E192" s="25"/>
      <c r="F192" s="25"/>
      <c r="G192" s="248" t="s">
        <v>176</v>
      </c>
      <c r="H192" s="251">
        <v>1000</v>
      </c>
    </row>
    <row r="193" spans="1:8">
      <c r="A193" s="8"/>
      <c r="B193" s="7"/>
      <c r="C193" s="26"/>
      <c r="D193" s="25"/>
      <c r="E193" s="25"/>
      <c r="F193" s="25"/>
      <c r="G193" s="248" t="s">
        <v>440</v>
      </c>
      <c r="H193" s="251">
        <v>1000</v>
      </c>
    </row>
    <row r="194" spans="1:8">
      <c r="A194" s="8"/>
      <c r="B194" s="7"/>
      <c r="C194" s="26"/>
      <c r="D194" s="25"/>
      <c r="E194" s="25"/>
      <c r="F194" s="25"/>
      <c r="G194" s="246" t="s">
        <v>441</v>
      </c>
      <c r="H194" s="247">
        <v>1000</v>
      </c>
    </row>
    <row r="195" spans="1:8">
      <c r="A195" s="8"/>
      <c r="B195" s="7"/>
      <c r="C195" s="26"/>
      <c r="D195" s="25"/>
      <c r="E195" s="25"/>
      <c r="F195" s="25"/>
      <c r="G195" s="246" t="s">
        <v>433</v>
      </c>
      <c r="H195" s="247">
        <v>1500</v>
      </c>
    </row>
    <row r="196" spans="1:8">
      <c r="A196" s="8"/>
      <c r="B196" s="7"/>
      <c r="C196" s="26"/>
      <c r="D196" s="25"/>
      <c r="E196" s="25"/>
      <c r="F196" s="25"/>
      <c r="G196" s="246" t="s">
        <v>269</v>
      </c>
      <c r="H196" s="247">
        <v>4000</v>
      </c>
    </row>
    <row r="197" spans="1:8">
      <c r="A197" s="8"/>
      <c r="B197" s="7"/>
      <c r="C197" s="26"/>
      <c r="D197" s="25"/>
      <c r="E197" s="25"/>
      <c r="F197" s="25"/>
      <c r="G197" s="246" t="s">
        <v>431</v>
      </c>
      <c r="H197" s="247">
        <v>2000</v>
      </c>
    </row>
    <row r="198" spans="1:8">
      <c r="A198" s="8"/>
      <c r="B198" s="7"/>
      <c r="C198" s="26"/>
      <c r="D198" s="25"/>
      <c r="E198" s="25"/>
      <c r="F198" s="25"/>
      <c r="G198" s="246" t="s">
        <v>475</v>
      </c>
      <c r="H198" s="247">
        <v>16200</v>
      </c>
    </row>
    <row r="199" spans="1:8">
      <c r="A199" s="8"/>
      <c r="B199" s="7"/>
      <c r="C199" s="26"/>
      <c r="D199" s="25"/>
      <c r="E199" s="25"/>
      <c r="F199" s="25"/>
      <c r="G199" s="246" t="s">
        <v>177</v>
      </c>
      <c r="H199" s="247">
        <v>1000</v>
      </c>
    </row>
    <row r="200" spans="1:8">
      <c r="A200" s="8"/>
      <c r="B200" s="7"/>
      <c r="C200" s="26"/>
      <c r="D200" s="25"/>
      <c r="E200" s="25"/>
      <c r="F200" s="25"/>
      <c r="G200" s="246" t="s">
        <v>273</v>
      </c>
      <c r="H200" s="247">
        <v>10000</v>
      </c>
    </row>
    <row r="201" spans="1:8">
      <c r="A201" s="8"/>
      <c r="B201" s="7"/>
      <c r="C201" s="26"/>
      <c r="D201" s="25"/>
      <c r="E201" s="25"/>
      <c r="F201" s="25"/>
      <c r="G201" s="246" t="s">
        <v>483</v>
      </c>
      <c r="H201" s="247">
        <v>3620</v>
      </c>
    </row>
    <row r="202" spans="1:8">
      <c r="A202" s="8"/>
      <c r="B202" s="7"/>
      <c r="C202" s="26"/>
      <c r="D202" s="25"/>
      <c r="E202" s="25"/>
      <c r="F202" s="43"/>
      <c r="G202" s="246" t="s">
        <v>424</v>
      </c>
      <c r="H202" s="247">
        <v>1000</v>
      </c>
    </row>
    <row r="203" spans="1:8">
      <c r="A203" s="8"/>
      <c r="B203" s="7"/>
      <c r="C203" s="26"/>
      <c r="D203" s="25"/>
      <c r="E203" s="25"/>
      <c r="F203" s="25"/>
      <c r="G203" s="248" t="s">
        <v>500</v>
      </c>
      <c r="H203" s="251">
        <v>2430</v>
      </c>
    </row>
    <row r="204" spans="1:8">
      <c r="A204" s="8"/>
      <c r="B204" s="7"/>
      <c r="C204" s="26"/>
      <c r="D204" s="25"/>
      <c r="E204" s="25"/>
      <c r="F204" s="25"/>
      <c r="G204" s="248" t="s">
        <v>427</v>
      </c>
      <c r="H204" s="251">
        <v>1500</v>
      </c>
    </row>
    <row r="205" spans="1:8">
      <c r="A205" s="8"/>
      <c r="B205" s="7"/>
      <c r="C205" s="26"/>
      <c r="D205" s="25"/>
      <c r="E205" s="25"/>
      <c r="F205" s="25"/>
      <c r="G205" s="248" t="s">
        <v>178</v>
      </c>
      <c r="H205" s="251">
        <v>10000</v>
      </c>
    </row>
    <row r="206" spans="1:8">
      <c r="A206" s="8"/>
      <c r="B206" s="7"/>
      <c r="C206" s="26"/>
      <c r="D206" s="25"/>
      <c r="E206" s="25"/>
      <c r="F206" s="25"/>
      <c r="G206" s="248" t="s">
        <v>275</v>
      </c>
      <c r="H206" s="251">
        <v>10000</v>
      </c>
    </row>
    <row r="207" spans="1:8">
      <c r="A207" s="8"/>
      <c r="B207" s="7"/>
      <c r="C207" s="26"/>
      <c r="D207" s="25"/>
      <c r="E207" s="25"/>
      <c r="F207" s="25"/>
      <c r="G207" s="45" t="s">
        <v>434</v>
      </c>
      <c r="H207" s="251">
        <v>2000</v>
      </c>
    </row>
    <row r="208" spans="1:8">
      <c r="A208" s="8"/>
      <c r="B208" s="7"/>
      <c r="C208" s="26"/>
      <c r="D208" s="25"/>
      <c r="E208" s="25"/>
      <c r="F208" s="25"/>
      <c r="G208" s="45" t="s">
        <v>436</v>
      </c>
      <c r="H208" s="251">
        <v>320</v>
      </c>
    </row>
    <row r="209" spans="1:8">
      <c r="A209" s="8"/>
      <c r="B209" s="7"/>
      <c r="C209" s="26"/>
      <c r="D209" s="25"/>
      <c r="E209" s="25"/>
      <c r="F209" s="25"/>
      <c r="G209" s="45" t="s">
        <v>489</v>
      </c>
      <c r="H209" s="251">
        <v>10000</v>
      </c>
    </row>
    <row r="210" spans="1:8">
      <c r="A210" s="8"/>
      <c r="B210" s="7"/>
      <c r="C210" s="26"/>
      <c r="D210" s="25"/>
      <c r="E210" s="25"/>
      <c r="F210" s="25"/>
      <c r="G210" s="45" t="s">
        <v>437</v>
      </c>
      <c r="H210" s="251">
        <v>2000</v>
      </c>
    </row>
    <row r="211" spans="1:8">
      <c r="A211" s="8"/>
      <c r="B211" s="7"/>
      <c r="C211" s="26"/>
      <c r="D211" s="25"/>
      <c r="E211" s="25"/>
      <c r="F211" s="25"/>
      <c r="G211" s="45" t="s">
        <v>204</v>
      </c>
      <c r="H211" s="251">
        <v>7000</v>
      </c>
    </row>
    <row r="212" spans="1:8" s="126" customFormat="1">
      <c r="A212" s="129"/>
      <c r="B212" s="130"/>
      <c r="C212" s="131"/>
      <c r="D212" s="132"/>
      <c r="E212" s="132"/>
      <c r="F212" s="132"/>
      <c r="G212" s="248" t="s">
        <v>205</v>
      </c>
      <c r="H212" s="251">
        <v>2000</v>
      </c>
    </row>
    <row r="213" spans="1:8">
      <c r="A213" s="8"/>
      <c r="B213" s="7"/>
      <c r="C213" s="26"/>
      <c r="D213" s="25"/>
      <c r="E213" s="25"/>
      <c r="F213" s="25"/>
      <c r="G213" s="137" t="s">
        <v>23</v>
      </c>
      <c r="H213" s="138">
        <f>SUM(H164:H212)</f>
        <v>165120</v>
      </c>
    </row>
    <row r="214" spans="1:8">
      <c r="A214" s="8"/>
      <c r="B214" s="7"/>
      <c r="C214" s="26"/>
      <c r="D214" s="25"/>
      <c r="E214" s="25"/>
      <c r="F214" s="25"/>
      <c r="G214" s="255" t="s">
        <v>80</v>
      </c>
      <c r="H214" s="256"/>
    </row>
    <row r="215" spans="1:8">
      <c r="A215" s="8"/>
      <c r="B215" s="7"/>
      <c r="C215" s="26"/>
      <c r="D215" s="25"/>
      <c r="E215" s="25"/>
      <c r="F215" s="25"/>
      <c r="G215" s="252" t="s">
        <v>77</v>
      </c>
      <c r="H215" s="251"/>
    </row>
    <row r="216" spans="1:8">
      <c r="A216" s="8"/>
      <c r="B216" s="7"/>
      <c r="C216" s="26"/>
      <c r="D216" s="25"/>
      <c r="E216" s="25"/>
      <c r="F216" s="25"/>
      <c r="G216" s="248" t="s">
        <v>179</v>
      </c>
      <c r="H216" s="251">
        <v>1500</v>
      </c>
    </row>
    <row r="217" spans="1:8">
      <c r="A217" s="8"/>
      <c r="B217" s="7"/>
      <c r="C217" s="26"/>
      <c r="D217" s="25"/>
      <c r="E217" s="25"/>
      <c r="F217" s="25"/>
      <c r="G217" s="252" t="s">
        <v>78</v>
      </c>
      <c r="H217" s="251"/>
    </row>
    <row r="218" spans="1:8">
      <c r="A218" s="8"/>
      <c r="B218" s="7"/>
      <c r="C218" s="26"/>
      <c r="D218" s="25"/>
      <c r="E218" s="25"/>
      <c r="F218" s="43"/>
      <c r="G218" s="263" t="s">
        <v>238</v>
      </c>
      <c r="H218" s="253">
        <v>8000</v>
      </c>
    </row>
    <row r="219" spans="1:8">
      <c r="A219" s="8"/>
      <c r="B219" s="7"/>
      <c r="C219" s="26"/>
      <c r="D219" s="25"/>
      <c r="E219" s="25"/>
      <c r="F219" s="43"/>
      <c r="G219" s="263" t="s">
        <v>438</v>
      </c>
      <c r="H219" s="253">
        <v>2500</v>
      </c>
    </row>
    <row r="220" spans="1:8">
      <c r="A220" s="8"/>
      <c r="B220" s="7"/>
      <c r="C220" s="26"/>
      <c r="D220" s="25"/>
      <c r="E220" s="25"/>
      <c r="F220" s="25"/>
      <c r="G220" s="137" t="s">
        <v>23</v>
      </c>
      <c r="H220" s="138">
        <f>SUM(H216:H219)</f>
        <v>12000</v>
      </c>
    </row>
    <row r="221" spans="1:8">
      <c r="A221" s="8"/>
      <c r="B221" s="7"/>
      <c r="C221" s="26"/>
      <c r="D221" s="25"/>
      <c r="E221" s="25"/>
      <c r="F221" s="25"/>
      <c r="G221" s="255" t="s">
        <v>81</v>
      </c>
      <c r="H221" s="256"/>
    </row>
    <row r="222" spans="1:8">
      <c r="A222" s="8"/>
      <c r="B222" s="7"/>
      <c r="C222" s="26"/>
      <c r="D222" s="25"/>
      <c r="E222" s="25"/>
      <c r="F222" s="25"/>
      <c r="G222" s="252" t="s">
        <v>77</v>
      </c>
      <c r="H222" s="251"/>
    </row>
    <row r="223" spans="1:8">
      <c r="A223" s="8"/>
      <c r="B223" s="7"/>
      <c r="C223" s="26"/>
      <c r="D223" s="25"/>
      <c r="E223" s="25"/>
      <c r="F223" s="25"/>
      <c r="G223" s="246" t="s">
        <v>379</v>
      </c>
      <c r="H223" s="247">
        <v>4500</v>
      </c>
    </row>
    <row r="224" spans="1:8">
      <c r="A224" s="8"/>
      <c r="B224" s="7"/>
      <c r="C224" s="26"/>
      <c r="D224" s="25"/>
      <c r="E224" s="25"/>
      <c r="F224" s="25"/>
      <c r="G224" s="246" t="s">
        <v>380</v>
      </c>
      <c r="H224" s="247">
        <v>2250</v>
      </c>
    </row>
    <row r="225" spans="1:8">
      <c r="A225" s="8"/>
      <c r="B225" s="7"/>
      <c r="C225" s="26"/>
      <c r="D225" s="25"/>
      <c r="E225" s="25"/>
      <c r="F225" s="25"/>
      <c r="G225" s="246" t="s">
        <v>381</v>
      </c>
      <c r="H225" s="247">
        <v>1350</v>
      </c>
    </row>
    <row r="226" spans="1:8">
      <c r="A226" s="8"/>
      <c r="B226" s="7"/>
      <c r="C226" s="26"/>
      <c r="D226" s="25"/>
      <c r="E226" s="25"/>
      <c r="F226" s="25"/>
      <c r="G226" s="246" t="s">
        <v>382</v>
      </c>
      <c r="H226" s="247">
        <v>4500</v>
      </c>
    </row>
    <row r="227" spans="1:8">
      <c r="A227" s="8"/>
      <c r="B227" s="7"/>
      <c r="C227" s="26"/>
      <c r="D227" s="25"/>
      <c r="E227" s="25"/>
      <c r="F227" s="25"/>
      <c r="G227" s="257" t="s">
        <v>79</v>
      </c>
      <c r="H227" s="247"/>
    </row>
    <row r="228" spans="1:8">
      <c r="A228" s="8"/>
      <c r="B228" s="7"/>
      <c r="C228" s="26"/>
      <c r="D228" s="25"/>
      <c r="E228" s="25"/>
      <c r="F228" s="25"/>
      <c r="G228" s="246" t="s">
        <v>400</v>
      </c>
      <c r="H228" s="247">
        <v>18000</v>
      </c>
    </row>
    <row r="229" spans="1:8">
      <c r="A229" s="8"/>
      <c r="B229" s="7"/>
      <c r="C229" s="26"/>
      <c r="D229" s="25"/>
      <c r="E229" s="25"/>
      <c r="F229" s="25"/>
      <c r="G229" s="246" t="s">
        <v>237</v>
      </c>
      <c r="H229" s="247">
        <v>1500</v>
      </c>
    </row>
    <row r="230" spans="1:8">
      <c r="A230" s="8"/>
      <c r="B230" s="7"/>
      <c r="C230" s="26"/>
      <c r="D230" s="25"/>
      <c r="E230" s="25"/>
      <c r="F230" s="25"/>
      <c r="G230" s="246" t="s">
        <v>406</v>
      </c>
      <c r="H230" s="247">
        <v>6000</v>
      </c>
    </row>
    <row r="231" spans="1:8">
      <c r="A231" s="8"/>
      <c r="B231" s="7"/>
      <c r="C231" s="26"/>
      <c r="D231" s="25"/>
      <c r="E231" s="25"/>
      <c r="F231" s="25"/>
      <c r="G231" s="248" t="s">
        <v>501</v>
      </c>
      <c r="H231" s="251">
        <v>5250</v>
      </c>
    </row>
    <row r="232" spans="1:8">
      <c r="A232" s="8"/>
      <c r="B232" s="7"/>
      <c r="C232" s="26"/>
      <c r="D232" s="25"/>
      <c r="E232" s="25"/>
      <c r="F232" s="25"/>
      <c r="G232" s="246" t="s">
        <v>407</v>
      </c>
      <c r="H232" s="247">
        <v>10500</v>
      </c>
    </row>
    <row r="233" spans="1:8">
      <c r="A233" s="8"/>
      <c r="B233" s="7"/>
      <c r="C233" s="26"/>
      <c r="D233" s="25"/>
      <c r="E233" s="25"/>
      <c r="F233" s="25"/>
      <c r="G233" s="246" t="s">
        <v>488</v>
      </c>
      <c r="H233" s="247">
        <v>1500</v>
      </c>
    </row>
    <row r="234" spans="1:8" ht="24">
      <c r="A234" s="8"/>
      <c r="B234" s="7"/>
      <c r="C234" s="26"/>
      <c r="D234" s="25"/>
      <c r="E234" s="25"/>
      <c r="F234" s="25"/>
      <c r="G234" s="246" t="s">
        <v>472</v>
      </c>
      <c r="H234" s="247">
        <v>4500</v>
      </c>
    </row>
    <row r="235" spans="1:8">
      <c r="A235" s="8"/>
      <c r="B235" s="7"/>
      <c r="C235" s="26"/>
      <c r="D235" s="25"/>
      <c r="E235" s="25"/>
      <c r="F235" s="25"/>
      <c r="G235" s="246" t="s">
        <v>401</v>
      </c>
      <c r="H235" s="247">
        <v>1500</v>
      </c>
    </row>
    <row r="236" spans="1:8" ht="24">
      <c r="A236" s="8"/>
      <c r="B236" s="7"/>
      <c r="C236" s="26"/>
      <c r="D236" s="25"/>
      <c r="E236" s="25"/>
      <c r="F236" s="25"/>
      <c r="G236" s="246" t="s">
        <v>402</v>
      </c>
      <c r="H236" s="247">
        <v>18000</v>
      </c>
    </row>
    <row r="237" spans="1:8">
      <c r="A237" s="8"/>
      <c r="B237" s="7"/>
      <c r="C237" s="26"/>
      <c r="D237" s="25"/>
      <c r="E237" s="25"/>
      <c r="F237" s="25"/>
      <c r="G237" s="246" t="s">
        <v>262</v>
      </c>
      <c r="H237" s="247">
        <v>3000</v>
      </c>
    </row>
    <row r="238" spans="1:8">
      <c r="A238" s="8"/>
      <c r="B238" s="7"/>
      <c r="C238" s="26"/>
      <c r="D238" s="25"/>
      <c r="E238" s="25"/>
      <c r="F238" s="25"/>
      <c r="G238" s="246" t="s">
        <v>403</v>
      </c>
      <c r="H238" s="247">
        <v>4000</v>
      </c>
    </row>
    <row r="239" spans="1:8" ht="24">
      <c r="A239" s="8"/>
      <c r="B239" s="7"/>
      <c r="C239" s="26"/>
      <c r="D239" s="25"/>
      <c r="E239" s="25"/>
      <c r="F239" s="25"/>
      <c r="G239" s="246" t="s">
        <v>404</v>
      </c>
      <c r="H239" s="247">
        <v>8600</v>
      </c>
    </row>
    <row r="240" spans="1:8">
      <c r="A240" s="8"/>
      <c r="B240" s="7"/>
      <c r="C240" s="26"/>
      <c r="D240" s="25"/>
      <c r="E240" s="25"/>
      <c r="F240" s="25"/>
      <c r="G240" s="248" t="s">
        <v>263</v>
      </c>
      <c r="H240" s="251">
        <v>5000</v>
      </c>
    </row>
    <row r="241" spans="1:8">
      <c r="A241" s="8"/>
      <c r="B241" s="7"/>
      <c r="C241" s="26"/>
      <c r="D241" s="25"/>
      <c r="E241" s="25"/>
      <c r="F241" s="25"/>
      <c r="G241" s="248" t="s">
        <v>506</v>
      </c>
      <c r="H241" s="251">
        <v>8673</v>
      </c>
    </row>
    <row r="242" spans="1:8">
      <c r="A242" s="8"/>
      <c r="B242" s="7"/>
      <c r="C242" s="26"/>
      <c r="D242" s="25"/>
      <c r="E242" s="25"/>
      <c r="F242" s="25"/>
      <c r="G242" s="252" t="s">
        <v>78</v>
      </c>
      <c r="H242" s="251"/>
    </row>
    <row r="243" spans="1:8">
      <c r="A243" s="8"/>
      <c r="B243" s="7"/>
      <c r="C243" s="26"/>
      <c r="D243" s="25"/>
      <c r="E243" s="25"/>
      <c r="F243" s="25"/>
      <c r="G243" s="248" t="s">
        <v>429</v>
      </c>
      <c r="H243" s="251">
        <v>19440</v>
      </c>
    </row>
    <row r="244" spans="1:8">
      <c r="A244" s="8"/>
      <c r="B244" s="7"/>
      <c r="C244" s="26"/>
      <c r="D244" s="25"/>
      <c r="E244" s="25"/>
      <c r="F244" s="25"/>
      <c r="G244" s="227" t="s">
        <v>419</v>
      </c>
      <c r="H244" s="247">
        <v>9720</v>
      </c>
    </row>
    <row r="245" spans="1:8">
      <c r="A245" s="8"/>
      <c r="B245" s="7"/>
      <c r="C245" s="26"/>
      <c r="D245" s="25"/>
      <c r="E245" s="25"/>
      <c r="F245" s="25"/>
      <c r="G245" s="248" t="s">
        <v>270</v>
      </c>
      <c r="H245" s="251">
        <v>16200</v>
      </c>
    </row>
    <row r="246" spans="1:8">
      <c r="A246" s="8"/>
      <c r="B246" s="7"/>
      <c r="C246" s="26"/>
      <c r="D246" s="25"/>
      <c r="E246" s="25"/>
      <c r="F246" s="25"/>
      <c r="G246" s="248" t="s">
        <v>274</v>
      </c>
      <c r="H246" s="251">
        <v>16200</v>
      </c>
    </row>
    <row r="247" spans="1:8">
      <c r="A247" s="8"/>
      <c r="B247" s="7"/>
      <c r="C247" s="26"/>
      <c r="D247" s="25"/>
      <c r="E247" s="25"/>
      <c r="F247" s="25"/>
      <c r="G247" s="248" t="s">
        <v>423</v>
      </c>
      <c r="H247" s="251">
        <v>2760</v>
      </c>
    </row>
    <row r="248" spans="1:8">
      <c r="A248" s="8"/>
      <c r="B248" s="7"/>
      <c r="C248" s="26"/>
      <c r="D248" s="25"/>
      <c r="E248" s="25"/>
      <c r="F248" s="25"/>
      <c r="G248" s="248" t="s">
        <v>425</v>
      </c>
      <c r="H248" s="251">
        <v>2000</v>
      </c>
    </row>
    <row r="249" spans="1:8">
      <c r="A249" s="8"/>
      <c r="B249" s="7"/>
      <c r="C249" s="26"/>
      <c r="D249" s="25"/>
      <c r="E249" s="25"/>
      <c r="F249" s="25"/>
      <c r="G249" s="248" t="s">
        <v>180</v>
      </c>
      <c r="H249" s="251">
        <v>2500</v>
      </c>
    </row>
    <row r="250" spans="1:8">
      <c r="A250" s="8"/>
      <c r="B250" s="7"/>
      <c r="C250" s="26"/>
      <c r="D250" s="25"/>
      <c r="E250" s="25"/>
      <c r="F250" s="25"/>
      <c r="G250" s="246" t="s">
        <v>432</v>
      </c>
      <c r="H250" s="247">
        <v>9720</v>
      </c>
    </row>
    <row r="251" spans="1:8">
      <c r="A251" s="8"/>
      <c r="B251" s="7"/>
      <c r="C251" s="26"/>
      <c r="D251" s="25"/>
      <c r="E251" s="25"/>
      <c r="F251" s="25"/>
      <c r="G251" s="248" t="s">
        <v>206</v>
      </c>
      <c r="H251" s="251">
        <v>12000</v>
      </c>
    </row>
    <row r="252" spans="1:8">
      <c r="A252" s="8"/>
      <c r="B252" s="7"/>
      <c r="C252" s="26"/>
      <c r="D252" s="25"/>
      <c r="E252" s="25"/>
      <c r="F252" s="25"/>
      <c r="G252" s="146" t="s">
        <v>276</v>
      </c>
      <c r="H252" s="251">
        <v>330</v>
      </c>
    </row>
    <row r="253" spans="1:8">
      <c r="A253" s="8"/>
      <c r="B253" s="7"/>
      <c r="C253" s="26"/>
      <c r="D253" s="25"/>
      <c r="E253" s="25"/>
      <c r="F253" s="25"/>
      <c r="G253" s="136" t="s">
        <v>71</v>
      </c>
      <c r="H253" s="23"/>
    </row>
    <row r="254" spans="1:8">
      <c r="A254" s="8"/>
      <c r="B254" s="7"/>
      <c r="C254" s="26"/>
      <c r="D254" s="25"/>
      <c r="E254" s="25"/>
      <c r="F254" s="25"/>
      <c r="G254" s="24" t="s">
        <v>283</v>
      </c>
      <c r="H254" s="23">
        <v>20000</v>
      </c>
    </row>
    <row r="255" spans="1:8">
      <c r="A255" s="8"/>
      <c r="B255" s="7"/>
      <c r="C255" s="26"/>
      <c r="D255" s="25"/>
      <c r="E255" s="25"/>
      <c r="F255" s="25"/>
      <c r="G255" s="40" t="s">
        <v>383</v>
      </c>
      <c r="H255" s="36">
        <v>60000</v>
      </c>
    </row>
    <row r="256" spans="1:8">
      <c r="A256" s="8"/>
      <c r="B256" s="7"/>
      <c r="C256" s="26"/>
      <c r="D256" s="25"/>
      <c r="E256" s="25"/>
      <c r="F256" s="25"/>
      <c r="G256" s="137" t="s">
        <v>23</v>
      </c>
      <c r="H256" s="138">
        <f>SUM(H223:H255)</f>
        <v>279493</v>
      </c>
    </row>
    <row r="257" spans="1:8">
      <c r="A257" s="8"/>
      <c r="B257" s="7"/>
      <c r="C257" s="26"/>
      <c r="D257" s="25"/>
      <c r="E257" s="25"/>
      <c r="F257" s="25"/>
      <c r="G257" s="28" t="s">
        <v>82</v>
      </c>
      <c r="H257" s="27"/>
    </row>
    <row r="258" spans="1:8">
      <c r="A258" s="8"/>
      <c r="B258" s="7"/>
      <c r="C258" s="26"/>
      <c r="D258" s="25"/>
      <c r="E258" s="25"/>
      <c r="F258" s="25"/>
      <c r="G258" s="136" t="s">
        <v>77</v>
      </c>
      <c r="H258" s="23"/>
    </row>
    <row r="259" spans="1:8">
      <c r="A259" s="8"/>
      <c r="B259" s="7"/>
      <c r="C259" s="26"/>
      <c r="D259" s="25"/>
      <c r="E259" s="25"/>
      <c r="F259" s="25"/>
      <c r="G259" s="248" t="s">
        <v>259</v>
      </c>
      <c r="H259" s="251">
        <v>3000</v>
      </c>
    </row>
    <row r="260" spans="1:8">
      <c r="A260" s="8"/>
      <c r="B260" s="7"/>
      <c r="C260" s="26"/>
      <c r="D260" s="25"/>
      <c r="E260" s="25"/>
      <c r="F260" s="25"/>
      <c r="G260" s="252" t="s">
        <v>79</v>
      </c>
      <c r="H260" s="251"/>
    </row>
    <row r="261" spans="1:8">
      <c r="A261" s="8"/>
      <c r="B261" s="7"/>
      <c r="C261" s="26"/>
      <c r="D261" s="25"/>
      <c r="E261" s="25"/>
      <c r="F261" s="25"/>
      <c r="G261" s="246" t="s">
        <v>408</v>
      </c>
      <c r="H261" s="247">
        <v>9600</v>
      </c>
    </row>
    <row r="262" spans="1:8" ht="24">
      <c r="A262" s="8"/>
      <c r="B262" s="7"/>
      <c r="C262" s="26"/>
      <c r="D262" s="25"/>
      <c r="E262" s="25"/>
      <c r="F262" s="25"/>
      <c r="G262" s="248" t="s">
        <v>264</v>
      </c>
      <c r="H262" s="251">
        <v>5500</v>
      </c>
    </row>
    <row r="263" spans="1:8">
      <c r="A263" s="8"/>
      <c r="B263" s="7"/>
      <c r="C263" s="26"/>
      <c r="D263" s="25"/>
      <c r="E263" s="25"/>
      <c r="F263" s="25"/>
      <c r="G263" s="252" t="s">
        <v>78</v>
      </c>
      <c r="H263" s="251"/>
    </row>
    <row r="264" spans="1:8">
      <c r="A264" s="8"/>
      <c r="B264" s="7"/>
      <c r="C264" s="26"/>
      <c r="D264" s="25"/>
      <c r="E264" s="25"/>
      <c r="F264" s="25"/>
      <c r="G264" s="248" t="s">
        <v>420</v>
      </c>
      <c r="H264" s="251">
        <v>5400</v>
      </c>
    </row>
    <row r="265" spans="1:8">
      <c r="A265" s="8"/>
      <c r="B265" s="7"/>
      <c r="C265" s="26"/>
      <c r="D265" s="25"/>
      <c r="E265" s="25"/>
      <c r="F265" s="25"/>
      <c r="G265" s="248" t="s">
        <v>421</v>
      </c>
      <c r="H265" s="251">
        <v>10800</v>
      </c>
    </row>
    <row r="266" spans="1:8">
      <c r="A266" s="8"/>
      <c r="B266" s="7"/>
      <c r="C266" s="26"/>
      <c r="D266" s="25"/>
      <c r="E266" s="25"/>
      <c r="F266" s="43"/>
      <c r="G266" s="264" t="s">
        <v>426</v>
      </c>
      <c r="H266" s="258">
        <v>2000</v>
      </c>
    </row>
    <row r="267" spans="1:8">
      <c r="A267" s="8"/>
      <c r="B267" s="7"/>
      <c r="C267" s="26"/>
      <c r="D267" s="25"/>
      <c r="E267" s="25"/>
      <c r="F267" s="25"/>
      <c r="G267" s="137" t="s">
        <v>23</v>
      </c>
      <c r="H267" s="138">
        <f>SUM(H257:H266)</f>
        <v>36300</v>
      </c>
    </row>
    <row r="268" spans="1:8">
      <c r="A268" s="8"/>
      <c r="B268" s="7"/>
      <c r="C268" s="26"/>
      <c r="D268" s="25"/>
      <c r="E268" s="25"/>
      <c r="F268" s="25"/>
      <c r="G268" s="28" t="s">
        <v>83</v>
      </c>
      <c r="H268" s="27"/>
    </row>
    <row r="269" spans="1:8">
      <c r="A269" s="8"/>
      <c r="B269" s="7"/>
      <c r="C269" s="26"/>
      <c r="D269" s="25"/>
      <c r="E269" s="25"/>
      <c r="F269" s="25"/>
      <c r="G269" s="136" t="s">
        <v>79</v>
      </c>
      <c r="H269" s="23"/>
    </row>
    <row r="270" spans="1:8">
      <c r="A270" s="8"/>
      <c r="B270" s="7"/>
      <c r="C270" s="26"/>
      <c r="D270" s="25"/>
      <c r="E270" s="25"/>
      <c r="F270" s="25"/>
      <c r="G270" s="248" t="s">
        <v>181</v>
      </c>
      <c r="H270" s="251">
        <v>1000</v>
      </c>
    </row>
    <row r="271" spans="1:8">
      <c r="A271" s="8"/>
      <c r="B271" s="7"/>
      <c r="C271" s="26"/>
      <c r="D271" s="25"/>
      <c r="E271" s="25"/>
      <c r="F271" s="25"/>
      <c r="G271" s="248" t="s">
        <v>409</v>
      </c>
      <c r="H271" s="251">
        <v>4000</v>
      </c>
    </row>
    <row r="272" spans="1:8">
      <c r="A272" s="8"/>
      <c r="B272" s="7"/>
      <c r="C272" s="26"/>
      <c r="D272" s="25"/>
      <c r="E272" s="25"/>
      <c r="F272" s="25"/>
      <c r="G272" s="248" t="s">
        <v>410</v>
      </c>
      <c r="H272" s="251">
        <v>1500</v>
      </c>
    </row>
    <row r="273" spans="1:8">
      <c r="A273" s="8"/>
      <c r="B273" s="7"/>
      <c r="C273" s="26"/>
      <c r="D273" s="25"/>
      <c r="E273" s="25"/>
      <c r="F273" s="25"/>
      <c r="G273" s="248" t="s">
        <v>182</v>
      </c>
      <c r="H273" s="251">
        <v>4500</v>
      </c>
    </row>
    <row r="274" spans="1:8" ht="24">
      <c r="A274" s="8"/>
      <c r="B274" s="7"/>
      <c r="C274" s="26"/>
      <c r="D274" s="25"/>
      <c r="E274" s="25"/>
      <c r="F274" s="25"/>
      <c r="G274" s="246" t="s">
        <v>265</v>
      </c>
      <c r="H274" s="247">
        <v>7200</v>
      </c>
    </row>
    <row r="275" spans="1:8">
      <c r="A275" s="8"/>
      <c r="B275" s="7"/>
      <c r="C275" s="26"/>
      <c r="D275" s="25"/>
      <c r="E275" s="25"/>
      <c r="F275" s="25"/>
      <c r="G275" s="246" t="s">
        <v>411</v>
      </c>
      <c r="H275" s="247">
        <v>4800</v>
      </c>
    </row>
    <row r="276" spans="1:8">
      <c r="A276" s="8"/>
      <c r="B276" s="7"/>
      <c r="C276" s="26"/>
      <c r="D276" s="25"/>
      <c r="E276" s="25"/>
      <c r="F276" s="25"/>
      <c r="G276" s="252" t="s">
        <v>78</v>
      </c>
      <c r="H276" s="251"/>
    </row>
    <row r="277" spans="1:8" ht="36">
      <c r="A277" s="8"/>
      <c r="B277" s="7"/>
      <c r="C277" s="26"/>
      <c r="D277" s="25"/>
      <c r="E277" s="25"/>
      <c r="F277" s="25"/>
      <c r="G277" s="248" t="s">
        <v>272</v>
      </c>
      <c r="H277" s="251">
        <v>15330</v>
      </c>
    </row>
    <row r="278" spans="1:8">
      <c r="A278" s="8"/>
      <c r="B278" s="7"/>
      <c r="C278" s="26"/>
      <c r="D278" s="25"/>
      <c r="E278" s="25"/>
      <c r="F278" s="25"/>
      <c r="G278" s="248" t="s">
        <v>212</v>
      </c>
      <c r="H278" s="251">
        <v>2000</v>
      </c>
    </row>
    <row r="279" spans="1:8">
      <c r="A279" s="8"/>
      <c r="B279" s="7"/>
      <c r="C279" s="26"/>
      <c r="D279" s="25"/>
      <c r="E279" s="25"/>
      <c r="F279" s="25"/>
      <c r="G279" s="246" t="s">
        <v>183</v>
      </c>
      <c r="H279" s="247">
        <v>500</v>
      </c>
    </row>
    <row r="280" spans="1:8">
      <c r="A280" s="8"/>
      <c r="B280" s="7"/>
      <c r="C280" s="26"/>
      <c r="D280" s="25"/>
      <c r="E280" s="25"/>
      <c r="F280" s="25"/>
      <c r="G280" s="248" t="s">
        <v>184</v>
      </c>
      <c r="H280" s="251">
        <v>500</v>
      </c>
    </row>
    <row r="281" spans="1:8">
      <c r="A281" s="8"/>
      <c r="B281" s="7"/>
      <c r="C281" s="26"/>
      <c r="D281" s="25"/>
      <c r="E281" s="25"/>
      <c r="F281" s="25"/>
      <c r="G281" s="248" t="s">
        <v>430</v>
      </c>
      <c r="H281" s="251">
        <v>6000</v>
      </c>
    </row>
    <row r="282" spans="1:8" s="126" customFormat="1">
      <c r="A282" s="129"/>
      <c r="B282" s="130"/>
      <c r="C282" s="131"/>
      <c r="D282" s="132"/>
      <c r="E282" s="132"/>
      <c r="F282" s="132"/>
      <c r="G282" s="248" t="s">
        <v>271</v>
      </c>
      <c r="H282" s="251">
        <v>1500</v>
      </c>
    </row>
    <row r="283" spans="1:8" s="126" customFormat="1">
      <c r="A283" s="129"/>
      <c r="B283" s="130"/>
      <c r="C283" s="131"/>
      <c r="D283" s="132"/>
      <c r="E283" s="132"/>
      <c r="F283" s="132"/>
      <c r="G283" s="248" t="s">
        <v>468</v>
      </c>
      <c r="H283" s="251">
        <v>1000</v>
      </c>
    </row>
    <row r="284" spans="1:8" s="126" customFormat="1">
      <c r="A284" s="129"/>
      <c r="B284" s="130"/>
      <c r="C284" s="131"/>
      <c r="D284" s="132"/>
      <c r="E284" s="132"/>
      <c r="F284" s="132"/>
      <c r="G284" s="248" t="s">
        <v>435</v>
      </c>
      <c r="H284" s="251">
        <v>8000</v>
      </c>
    </row>
    <row r="285" spans="1:8" s="126" customFormat="1">
      <c r="A285" s="129"/>
      <c r="B285" s="130"/>
      <c r="C285" s="131"/>
      <c r="D285" s="132"/>
      <c r="E285" s="132"/>
      <c r="F285" s="132"/>
      <c r="G285" s="248" t="s">
        <v>417</v>
      </c>
      <c r="H285" s="251">
        <v>330</v>
      </c>
    </row>
    <row r="286" spans="1:8" s="126" customFormat="1">
      <c r="A286" s="129"/>
      <c r="B286" s="130"/>
      <c r="C286" s="131"/>
      <c r="D286" s="132"/>
      <c r="E286" s="132"/>
      <c r="F286" s="132"/>
      <c r="G286" s="136" t="s">
        <v>143</v>
      </c>
      <c r="H286" s="23"/>
    </row>
    <row r="287" spans="1:8">
      <c r="A287" s="8"/>
      <c r="B287" s="7"/>
      <c r="C287" s="26"/>
      <c r="D287" s="25"/>
      <c r="E287" s="25"/>
      <c r="F287" s="25"/>
      <c r="G287" s="24" t="s">
        <v>384</v>
      </c>
      <c r="H287" s="23">
        <v>600</v>
      </c>
    </row>
    <row r="288" spans="1:8">
      <c r="A288" s="8"/>
      <c r="B288" s="7"/>
      <c r="C288" s="26"/>
      <c r="D288" s="25"/>
      <c r="E288" s="25"/>
      <c r="F288" s="43"/>
      <c r="G288" s="265" t="s">
        <v>385</v>
      </c>
      <c r="H288" s="219">
        <v>200</v>
      </c>
    </row>
    <row r="289" spans="1:8">
      <c r="A289" s="8"/>
      <c r="B289" s="7"/>
      <c r="C289" s="26"/>
      <c r="D289" s="25"/>
      <c r="E289" s="25"/>
      <c r="F289" s="25"/>
      <c r="G289" s="24" t="s">
        <v>456</v>
      </c>
      <c r="H289" s="23">
        <v>2000</v>
      </c>
    </row>
    <row r="290" spans="1:8">
      <c r="A290" s="8"/>
      <c r="B290" s="7"/>
      <c r="C290" s="18"/>
      <c r="D290" s="39"/>
      <c r="E290" s="39"/>
      <c r="F290" s="39"/>
      <c r="G290" s="137" t="s">
        <v>23</v>
      </c>
      <c r="H290" s="138">
        <f>SUBTOTAL(9,H270:H289)</f>
        <v>60960</v>
      </c>
    </row>
    <row r="291" spans="1:8">
      <c r="A291" s="8"/>
      <c r="B291" s="11" t="s">
        <v>84</v>
      </c>
      <c r="C291" s="10"/>
      <c r="D291" s="9">
        <f>D292+D296</f>
        <v>126600</v>
      </c>
      <c r="E291" s="9">
        <v>184200</v>
      </c>
      <c r="F291" s="9">
        <f>D291-E291</f>
        <v>-57600</v>
      </c>
      <c r="G291" s="141"/>
      <c r="H291" s="142"/>
    </row>
    <row r="292" spans="1:8">
      <c r="A292" s="8"/>
      <c r="B292" s="7"/>
      <c r="C292" s="242" t="s">
        <v>215</v>
      </c>
      <c r="D292" s="243">
        <f>H295</f>
        <v>30000</v>
      </c>
      <c r="E292" s="243">
        <v>100000</v>
      </c>
      <c r="F292" s="25">
        <f>D292-E292</f>
        <v>-70000</v>
      </c>
      <c r="G292" s="244" t="s">
        <v>216</v>
      </c>
      <c r="H292" s="245"/>
    </row>
    <row r="293" spans="1:8">
      <c r="A293" s="8"/>
      <c r="B293" s="7"/>
      <c r="C293" s="26"/>
      <c r="D293" s="25"/>
      <c r="E293" s="25"/>
      <c r="F293" s="25"/>
      <c r="G293" s="136" t="s">
        <v>71</v>
      </c>
      <c r="H293" s="23"/>
    </row>
    <row r="294" spans="1:8">
      <c r="A294" s="8"/>
      <c r="B294" s="7"/>
      <c r="C294" s="26"/>
      <c r="D294" s="25"/>
      <c r="E294" s="25"/>
      <c r="F294" s="25"/>
      <c r="G294" s="148" t="s">
        <v>386</v>
      </c>
      <c r="H294" s="36">
        <v>30000</v>
      </c>
    </row>
    <row r="295" spans="1:8">
      <c r="A295" s="8"/>
      <c r="B295" s="7"/>
      <c r="C295" s="26"/>
      <c r="D295" s="25"/>
      <c r="E295" s="25"/>
      <c r="F295" s="25"/>
      <c r="G295" s="137" t="s">
        <v>23</v>
      </c>
      <c r="H295" s="138">
        <f>SUBTOTAL(9,H294)</f>
        <v>30000</v>
      </c>
    </row>
    <row r="296" spans="1:8">
      <c r="A296" s="8"/>
      <c r="B296" s="7"/>
      <c r="C296" s="26" t="s">
        <v>85</v>
      </c>
      <c r="D296" s="25">
        <f>H307+H313+H322</f>
        <v>96600</v>
      </c>
      <c r="E296" s="25">
        <v>84200</v>
      </c>
      <c r="F296" s="25">
        <f>D296-E296</f>
        <v>12400</v>
      </c>
      <c r="G296" s="28" t="s">
        <v>217</v>
      </c>
      <c r="H296" s="27"/>
    </row>
    <row r="297" spans="1:8">
      <c r="A297" s="8"/>
      <c r="B297" s="7"/>
      <c r="C297" s="26"/>
      <c r="D297" s="25"/>
      <c r="E297" s="25"/>
      <c r="F297" s="25"/>
      <c r="G297" s="136" t="s">
        <v>79</v>
      </c>
      <c r="H297" s="23"/>
    </row>
    <row r="298" spans="1:8">
      <c r="A298" s="8"/>
      <c r="B298" s="7"/>
      <c r="C298" s="26"/>
      <c r="D298" s="25"/>
      <c r="E298" s="25"/>
      <c r="F298" s="25"/>
      <c r="G298" s="248" t="s">
        <v>413</v>
      </c>
      <c r="H298" s="251">
        <v>2000</v>
      </c>
    </row>
    <row r="299" spans="1:8">
      <c r="A299" s="8"/>
      <c r="B299" s="7"/>
      <c r="C299" s="26"/>
      <c r="D299" s="25"/>
      <c r="E299" s="25"/>
      <c r="F299" s="25"/>
      <c r="G299" s="248" t="s">
        <v>412</v>
      </c>
      <c r="H299" s="251">
        <v>2000</v>
      </c>
    </row>
    <row r="300" spans="1:8">
      <c r="A300" s="8"/>
      <c r="B300" s="7"/>
      <c r="C300" s="26"/>
      <c r="D300" s="25"/>
      <c r="E300" s="25"/>
      <c r="F300" s="25"/>
      <c r="G300" s="248" t="s">
        <v>185</v>
      </c>
      <c r="H300" s="251">
        <v>2000</v>
      </c>
    </row>
    <row r="301" spans="1:8">
      <c r="A301" s="8"/>
      <c r="B301" s="7"/>
      <c r="C301" s="26"/>
      <c r="D301" s="25"/>
      <c r="E301" s="25"/>
      <c r="F301" s="25"/>
      <c r="G301" s="246" t="s">
        <v>266</v>
      </c>
      <c r="H301" s="247">
        <v>5000</v>
      </c>
    </row>
    <row r="302" spans="1:8">
      <c r="A302" s="8"/>
      <c r="B302" s="7"/>
      <c r="C302" s="26"/>
      <c r="D302" s="25"/>
      <c r="E302" s="25"/>
      <c r="F302" s="25"/>
      <c r="G302" s="246" t="s">
        <v>267</v>
      </c>
      <c r="H302" s="247">
        <v>1400</v>
      </c>
    </row>
    <row r="303" spans="1:8">
      <c r="A303" s="8"/>
      <c r="B303" s="7"/>
      <c r="C303" s="26"/>
      <c r="D303" s="25"/>
      <c r="E303" s="25"/>
      <c r="F303" s="25"/>
      <c r="G303" s="252" t="s">
        <v>78</v>
      </c>
      <c r="H303" s="251"/>
    </row>
    <row r="304" spans="1:8">
      <c r="A304" s="8"/>
      <c r="B304" s="7"/>
      <c r="C304" s="26"/>
      <c r="D304" s="25"/>
      <c r="E304" s="25"/>
      <c r="F304" s="25"/>
      <c r="G304" s="248" t="s">
        <v>186</v>
      </c>
      <c r="H304" s="251">
        <v>2000</v>
      </c>
    </row>
    <row r="305" spans="1:8">
      <c r="A305" s="8"/>
      <c r="B305" s="7"/>
      <c r="C305" s="26"/>
      <c r="D305" s="25"/>
      <c r="E305" s="25"/>
      <c r="F305" s="43"/>
      <c r="G305" s="254" t="s">
        <v>213</v>
      </c>
      <c r="H305" s="251">
        <v>2400</v>
      </c>
    </row>
    <row r="306" spans="1:8">
      <c r="A306" s="8"/>
      <c r="B306" s="7"/>
      <c r="C306" s="26"/>
      <c r="D306" s="25"/>
      <c r="E306" s="25"/>
      <c r="F306" s="25"/>
      <c r="G306" s="246" t="s">
        <v>428</v>
      </c>
      <c r="H306" s="247">
        <v>3000</v>
      </c>
    </row>
    <row r="307" spans="1:8">
      <c r="A307" s="8"/>
      <c r="B307" s="7"/>
      <c r="C307" s="26"/>
      <c r="D307" s="25"/>
      <c r="E307" s="25"/>
      <c r="F307" s="25"/>
      <c r="G307" s="137" t="s">
        <v>23</v>
      </c>
      <c r="H307" s="138">
        <f>SUBTOTAL(9,H297:H306)</f>
        <v>19800</v>
      </c>
    </row>
    <row r="308" spans="1:8">
      <c r="A308" s="8"/>
      <c r="B308" s="7"/>
      <c r="C308" s="26"/>
      <c r="D308" s="25"/>
      <c r="E308" s="25"/>
      <c r="F308" s="25"/>
      <c r="G308" s="147" t="s">
        <v>86</v>
      </c>
      <c r="H308" s="27"/>
    </row>
    <row r="309" spans="1:8">
      <c r="A309" s="8"/>
      <c r="B309" s="7"/>
      <c r="C309" s="26"/>
      <c r="D309" s="25"/>
      <c r="E309" s="25"/>
      <c r="F309" s="25"/>
      <c r="G309" s="136" t="s">
        <v>71</v>
      </c>
      <c r="H309" s="23"/>
    </row>
    <row r="310" spans="1:8">
      <c r="A310" s="8"/>
      <c r="B310" s="7"/>
      <c r="C310" s="26"/>
      <c r="D310" s="25"/>
      <c r="E310" s="25"/>
      <c r="F310" s="25"/>
      <c r="G310" s="44" t="s">
        <v>388</v>
      </c>
      <c r="H310" s="23">
        <v>4000</v>
      </c>
    </row>
    <row r="311" spans="1:8">
      <c r="A311" s="8"/>
      <c r="B311" s="7"/>
      <c r="C311" s="26"/>
      <c r="D311" s="25"/>
      <c r="E311" s="25"/>
      <c r="F311" s="25"/>
      <c r="G311" s="44" t="s">
        <v>387</v>
      </c>
      <c r="H311" s="42">
        <v>14000</v>
      </c>
    </row>
    <row r="312" spans="1:8">
      <c r="A312" s="8"/>
      <c r="B312" s="7"/>
      <c r="C312" s="26"/>
      <c r="D312" s="25"/>
      <c r="E312" s="25"/>
      <c r="F312" s="25"/>
      <c r="G312" s="40" t="s">
        <v>187</v>
      </c>
      <c r="H312" s="36">
        <f>6000*2</f>
        <v>12000</v>
      </c>
    </row>
    <row r="313" spans="1:8">
      <c r="A313" s="8"/>
      <c r="B313" s="7"/>
      <c r="C313" s="26"/>
      <c r="D313" s="25"/>
      <c r="E313" s="25"/>
      <c r="F313" s="25"/>
      <c r="G313" s="137" t="s">
        <v>23</v>
      </c>
      <c r="H313" s="138">
        <f>SUBTOTAL(9,H310:H312)</f>
        <v>30000</v>
      </c>
    </row>
    <row r="314" spans="1:8">
      <c r="A314" s="8"/>
      <c r="B314" s="7"/>
      <c r="C314" s="26"/>
      <c r="D314" s="25"/>
      <c r="E314" s="25"/>
      <c r="F314" s="25"/>
      <c r="G314" s="147" t="s">
        <v>87</v>
      </c>
      <c r="H314" s="27"/>
    </row>
    <row r="315" spans="1:8">
      <c r="A315" s="8"/>
      <c r="B315" s="7"/>
      <c r="C315" s="26"/>
      <c r="D315" s="25"/>
      <c r="E315" s="25"/>
      <c r="F315" s="25"/>
      <c r="G315" s="136" t="s">
        <v>79</v>
      </c>
      <c r="H315" s="23"/>
    </row>
    <row r="316" spans="1:8">
      <c r="A316" s="8"/>
      <c r="B316" s="7"/>
      <c r="C316" s="26"/>
      <c r="D316" s="25"/>
      <c r="E316" s="25"/>
      <c r="F316" s="25"/>
      <c r="G316" s="246" t="s">
        <v>188</v>
      </c>
      <c r="H316" s="247">
        <v>800</v>
      </c>
    </row>
    <row r="317" spans="1:8">
      <c r="A317" s="8"/>
      <c r="B317" s="7"/>
      <c r="C317" s="26"/>
      <c r="D317" s="25"/>
      <c r="E317" s="25"/>
      <c r="F317" s="25"/>
      <c r="G317" s="252" t="s">
        <v>78</v>
      </c>
      <c r="H317" s="251"/>
    </row>
    <row r="318" spans="1:8">
      <c r="A318" s="8"/>
      <c r="B318" s="7"/>
      <c r="C318" s="26"/>
      <c r="D318" s="25"/>
      <c r="E318" s="25"/>
      <c r="F318" s="25"/>
      <c r="G318" s="248" t="s">
        <v>189</v>
      </c>
      <c r="H318" s="251">
        <f>1500*4</f>
        <v>6000</v>
      </c>
    </row>
    <row r="319" spans="1:8">
      <c r="A319" s="8"/>
      <c r="B319" s="7"/>
      <c r="C319" s="26"/>
      <c r="D319" s="25"/>
      <c r="E319" s="25"/>
      <c r="F319" s="25"/>
      <c r="G319" s="136" t="s">
        <v>88</v>
      </c>
      <c r="H319" s="23"/>
    </row>
    <row r="320" spans="1:8">
      <c r="A320" s="8"/>
      <c r="B320" s="7"/>
      <c r="C320" s="26"/>
      <c r="D320" s="25"/>
      <c r="E320" s="25"/>
      <c r="F320" s="43"/>
      <c r="G320" s="135" t="s">
        <v>241</v>
      </c>
      <c r="H320" s="23">
        <v>10000</v>
      </c>
    </row>
    <row r="321" spans="1:8">
      <c r="A321" s="8"/>
      <c r="B321" s="7"/>
      <c r="C321" s="26"/>
      <c r="D321" s="25"/>
      <c r="E321" s="25"/>
      <c r="F321" s="25"/>
      <c r="G321" s="24" t="s">
        <v>473</v>
      </c>
      <c r="H321" s="23">
        <v>30000</v>
      </c>
    </row>
    <row r="322" spans="1:8">
      <c r="A322" s="8"/>
      <c r="B322" s="7"/>
      <c r="C322" s="18"/>
      <c r="D322" s="39"/>
      <c r="E322" s="39"/>
      <c r="F322" s="39"/>
      <c r="G322" s="137" t="s">
        <v>23</v>
      </c>
      <c r="H322" s="138">
        <f>SUBTOTAL(9,H315:H321)</f>
        <v>46800</v>
      </c>
    </row>
    <row r="323" spans="1:8">
      <c r="A323" s="8"/>
      <c r="B323" s="11" t="s">
        <v>89</v>
      </c>
      <c r="C323" s="10"/>
      <c r="D323" s="9">
        <f>D324</f>
        <v>43375</v>
      </c>
      <c r="E323" s="9">
        <v>34140</v>
      </c>
      <c r="F323" s="9">
        <f>SUBTOTAL(9,F324)</f>
        <v>9235</v>
      </c>
      <c r="G323" s="141"/>
      <c r="H323" s="142"/>
    </row>
    <row r="324" spans="1:8">
      <c r="A324" s="8"/>
      <c r="B324" s="7"/>
      <c r="C324" s="6" t="s">
        <v>89</v>
      </c>
      <c r="D324" s="38">
        <f>H345+H351</f>
        <v>43375</v>
      </c>
      <c r="E324" s="38">
        <v>34140</v>
      </c>
      <c r="F324" s="38">
        <f>D324-E324</f>
        <v>9235</v>
      </c>
      <c r="G324" s="28" t="s">
        <v>90</v>
      </c>
      <c r="H324" s="27"/>
    </row>
    <row r="325" spans="1:8">
      <c r="A325" s="8"/>
      <c r="B325" s="7"/>
      <c r="C325" s="26"/>
      <c r="D325" s="25"/>
      <c r="E325" s="25"/>
      <c r="F325" s="25"/>
      <c r="G325" s="136" t="s">
        <v>77</v>
      </c>
      <c r="H325" s="23"/>
    </row>
    <row r="326" spans="1:8">
      <c r="A326" s="8"/>
      <c r="B326" s="7"/>
      <c r="C326" s="26"/>
      <c r="D326" s="25"/>
      <c r="E326" s="25"/>
      <c r="F326" s="25"/>
      <c r="G326" s="246" t="s">
        <v>233</v>
      </c>
      <c r="H326" s="247">
        <v>700</v>
      </c>
    </row>
    <row r="327" spans="1:8">
      <c r="A327" s="8"/>
      <c r="B327" s="7"/>
      <c r="C327" s="26"/>
      <c r="D327" s="25"/>
      <c r="E327" s="25"/>
      <c r="F327" s="25"/>
      <c r="G327" s="246" t="s">
        <v>476</v>
      </c>
      <c r="H327" s="247">
        <v>525</v>
      </c>
    </row>
    <row r="328" spans="1:8">
      <c r="A328" s="8"/>
      <c r="B328" s="7"/>
      <c r="C328" s="26"/>
      <c r="D328" s="25"/>
      <c r="E328" s="25"/>
      <c r="F328" s="25"/>
      <c r="G328" s="246" t="s">
        <v>477</v>
      </c>
      <c r="H328" s="247">
        <v>350</v>
      </c>
    </row>
    <row r="329" spans="1:8">
      <c r="A329" s="8"/>
      <c r="B329" s="7"/>
      <c r="C329" s="26"/>
      <c r="D329" s="25"/>
      <c r="E329" s="25"/>
      <c r="F329" s="25"/>
      <c r="G329" s="257" t="s">
        <v>79</v>
      </c>
      <c r="H329" s="247"/>
    </row>
    <row r="330" spans="1:8">
      <c r="A330" s="8"/>
      <c r="B330" s="7"/>
      <c r="C330" s="26"/>
      <c r="D330" s="25"/>
      <c r="E330" s="25"/>
      <c r="F330" s="25"/>
      <c r="G330" s="246" t="s">
        <v>478</v>
      </c>
      <c r="H330" s="247">
        <v>1400</v>
      </c>
    </row>
    <row r="331" spans="1:8">
      <c r="A331" s="8"/>
      <c r="B331" s="7"/>
      <c r="C331" s="26"/>
      <c r="D331" s="25"/>
      <c r="E331" s="25"/>
      <c r="F331" s="25"/>
      <c r="G331" s="250" t="s">
        <v>479</v>
      </c>
      <c r="H331" s="247">
        <v>2800</v>
      </c>
    </row>
    <row r="332" spans="1:8">
      <c r="A332" s="8"/>
      <c r="B332" s="7"/>
      <c r="C332" s="26"/>
      <c r="D332" s="25"/>
      <c r="E332" s="25"/>
      <c r="F332" s="25"/>
      <c r="G332" s="252" t="s">
        <v>78</v>
      </c>
      <c r="H332" s="251"/>
    </row>
    <row r="333" spans="1:8">
      <c r="A333" s="8"/>
      <c r="B333" s="7"/>
      <c r="C333" s="26"/>
      <c r="D333" s="25"/>
      <c r="E333" s="25"/>
      <c r="F333" s="25"/>
      <c r="G333" s="248" t="s">
        <v>190</v>
      </c>
      <c r="H333" s="251">
        <v>2100</v>
      </c>
    </row>
    <row r="334" spans="1:8">
      <c r="A334" s="8"/>
      <c r="B334" s="7"/>
      <c r="C334" s="26"/>
      <c r="D334" s="25"/>
      <c r="E334" s="25"/>
      <c r="F334" s="25"/>
      <c r="G334" s="248" t="s">
        <v>480</v>
      </c>
      <c r="H334" s="251">
        <v>840</v>
      </c>
    </row>
    <row r="335" spans="1:8">
      <c r="A335" s="8"/>
      <c r="B335" s="7"/>
      <c r="C335" s="26"/>
      <c r="D335" s="25"/>
      <c r="E335" s="25"/>
      <c r="F335" s="25"/>
      <c r="G335" s="248" t="s">
        <v>481</v>
      </c>
      <c r="H335" s="251">
        <v>1610</v>
      </c>
    </row>
    <row r="336" spans="1:8">
      <c r="A336" s="8"/>
      <c r="B336" s="7"/>
      <c r="C336" s="26"/>
      <c r="D336" s="25"/>
      <c r="E336" s="25"/>
      <c r="F336" s="25"/>
      <c r="G336" s="248" t="s">
        <v>482</v>
      </c>
      <c r="H336" s="251">
        <v>910</v>
      </c>
    </row>
    <row r="337" spans="1:8">
      <c r="A337" s="8"/>
      <c r="B337" s="7"/>
      <c r="C337" s="26"/>
      <c r="D337" s="25"/>
      <c r="E337" s="25"/>
      <c r="F337" s="25"/>
      <c r="G337" s="248" t="s">
        <v>484</v>
      </c>
      <c r="H337" s="251">
        <v>2800</v>
      </c>
    </row>
    <row r="338" spans="1:8">
      <c r="A338" s="8"/>
      <c r="B338" s="7"/>
      <c r="C338" s="26"/>
      <c r="D338" s="25"/>
      <c r="E338" s="25"/>
      <c r="F338" s="25"/>
      <c r="G338" s="252" t="s">
        <v>71</v>
      </c>
      <c r="H338" s="251"/>
    </row>
    <row r="339" spans="1:8">
      <c r="A339" s="8"/>
      <c r="B339" s="7"/>
      <c r="C339" s="26"/>
      <c r="D339" s="25"/>
      <c r="E339" s="25"/>
      <c r="F339" s="25"/>
      <c r="G339" s="248" t="s">
        <v>191</v>
      </c>
      <c r="H339" s="251">
        <v>1050</v>
      </c>
    </row>
    <row r="340" spans="1:8">
      <c r="A340" s="8"/>
      <c r="B340" s="7"/>
      <c r="C340" s="26"/>
      <c r="D340" s="25"/>
      <c r="E340" s="25"/>
      <c r="F340" s="25"/>
      <c r="G340" s="248" t="s">
        <v>389</v>
      </c>
      <c r="H340" s="251">
        <v>3150</v>
      </c>
    </row>
    <row r="341" spans="1:8">
      <c r="A341" s="8"/>
      <c r="B341" s="7"/>
      <c r="C341" s="26"/>
      <c r="D341" s="25"/>
      <c r="E341" s="25"/>
      <c r="F341" s="25"/>
      <c r="G341" s="248" t="s">
        <v>486</v>
      </c>
      <c r="H341" s="251">
        <v>5600</v>
      </c>
    </row>
    <row r="342" spans="1:8">
      <c r="A342" s="8"/>
      <c r="B342" s="7"/>
      <c r="C342" s="26"/>
      <c r="D342" s="25"/>
      <c r="E342" s="25"/>
      <c r="F342" s="25"/>
      <c r="G342" s="248" t="s">
        <v>498</v>
      </c>
      <c r="H342" s="251">
        <v>640</v>
      </c>
    </row>
    <row r="343" spans="1:8">
      <c r="A343" s="8"/>
      <c r="B343" s="7"/>
      <c r="C343" s="26"/>
      <c r="D343" s="25"/>
      <c r="E343" s="25"/>
      <c r="F343" s="25"/>
      <c r="G343" s="24" t="s">
        <v>390</v>
      </c>
      <c r="H343" s="23">
        <v>2100</v>
      </c>
    </row>
    <row r="344" spans="1:8">
      <c r="A344" s="8"/>
      <c r="B344" s="7"/>
      <c r="C344" s="26"/>
      <c r="D344" s="25"/>
      <c r="E344" s="25"/>
      <c r="F344" s="25"/>
      <c r="G344" s="24" t="s">
        <v>485</v>
      </c>
      <c r="H344" s="23">
        <v>5000</v>
      </c>
    </row>
    <row r="345" spans="1:8">
      <c r="A345" s="8"/>
      <c r="B345" s="7"/>
      <c r="C345" s="26"/>
      <c r="D345" s="25"/>
      <c r="E345" s="25"/>
      <c r="F345" s="25"/>
      <c r="G345" s="137" t="s">
        <v>23</v>
      </c>
      <c r="H345" s="138">
        <f>SUBTOTAL(9,H326:H344)</f>
        <v>31575</v>
      </c>
    </row>
    <row r="346" spans="1:8">
      <c r="A346" s="8"/>
      <c r="B346" s="7"/>
      <c r="C346" s="26"/>
      <c r="D346" s="25"/>
      <c r="E346" s="25"/>
      <c r="F346" s="25"/>
      <c r="G346" s="28" t="s">
        <v>91</v>
      </c>
      <c r="H346" s="27"/>
    </row>
    <row r="347" spans="1:8">
      <c r="A347" s="8"/>
      <c r="B347" s="7"/>
      <c r="C347" s="26"/>
      <c r="D347" s="25"/>
      <c r="E347" s="25"/>
      <c r="F347" s="25"/>
      <c r="G347" s="136" t="s">
        <v>78</v>
      </c>
      <c r="H347" s="23"/>
    </row>
    <row r="348" spans="1:8" ht="24">
      <c r="A348" s="8"/>
      <c r="B348" s="7"/>
      <c r="C348" s="26"/>
      <c r="D348" s="25"/>
      <c r="E348" s="25"/>
      <c r="F348" s="25"/>
      <c r="G348" s="246" t="s">
        <v>439</v>
      </c>
      <c r="H348" s="259">
        <v>1000</v>
      </c>
    </row>
    <row r="349" spans="1:8">
      <c r="A349" s="8"/>
      <c r="B349" s="7"/>
      <c r="C349" s="26"/>
      <c r="D349" s="25"/>
      <c r="E349" s="25"/>
      <c r="F349" s="25"/>
      <c r="G349" s="136" t="s">
        <v>71</v>
      </c>
      <c r="H349" s="23"/>
    </row>
    <row r="350" spans="1:8">
      <c r="A350" s="8"/>
      <c r="B350" s="7"/>
      <c r="C350" s="26"/>
      <c r="D350" s="25"/>
      <c r="E350" s="25"/>
      <c r="F350" s="25"/>
      <c r="G350" s="45" t="s">
        <v>487</v>
      </c>
      <c r="H350" s="35">
        <v>10800</v>
      </c>
    </row>
    <row r="351" spans="1:8">
      <c r="A351" s="8"/>
      <c r="B351" s="7"/>
      <c r="C351" s="26"/>
      <c r="D351" s="25"/>
      <c r="E351" s="25"/>
      <c r="F351" s="25"/>
      <c r="G351" s="137" t="s">
        <v>23</v>
      </c>
      <c r="H351" s="138">
        <f>SUBTOTAL(9,H347:H350)</f>
        <v>11800</v>
      </c>
    </row>
    <row r="352" spans="1:8">
      <c r="A352" s="16" t="s">
        <v>29</v>
      </c>
      <c r="B352" s="15"/>
      <c r="C352" s="14"/>
      <c r="D352" s="13">
        <f>D353</f>
        <v>1396640</v>
      </c>
      <c r="E352" s="13">
        <v>1459450</v>
      </c>
      <c r="F352" s="13">
        <f>SUBTOTAL(9,F353:F390)</f>
        <v>-62810</v>
      </c>
      <c r="G352" s="12"/>
      <c r="H352" s="145"/>
    </row>
    <row r="353" spans="1:8">
      <c r="A353" s="8"/>
      <c r="B353" s="11" t="s">
        <v>29</v>
      </c>
      <c r="C353" s="10"/>
      <c r="D353" s="9">
        <f>SUM(D354:D390)</f>
        <v>1396640</v>
      </c>
      <c r="E353" s="9">
        <v>1459450</v>
      </c>
      <c r="F353" s="9">
        <f>SUBTOTAL(9,F354:F390)</f>
        <v>-62810</v>
      </c>
      <c r="G353" s="141"/>
      <c r="H353" s="142"/>
    </row>
    <row r="354" spans="1:8">
      <c r="A354" s="8"/>
      <c r="B354" s="7"/>
      <c r="C354" s="6" t="s">
        <v>30</v>
      </c>
      <c r="D354" s="38">
        <f>H370</f>
        <v>566640</v>
      </c>
      <c r="E354" s="38">
        <v>675450</v>
      </c>
      <c r="F354" s="38">
        <f>D354-E354</f>
        <v>-108810</v>
      </c>
      <c r="G354" s="28" t="s">
        <v>71</v>
      </c>
      <c r="H354" s="27"/>
    </row>
    <row r="355" spans="1:8" ht="24">
      <c r="A355" s="8"/>
      <c r="B355" s="7"/>
      <c r="C355" s="26"/>
      <c r="D355" s="25"/>
      <c r="E355" s="25"/>
      <c r="F355" s="25"/>
      <c r="G355" s="133" t="s">
        <v>443</v>
      </c>
      <c r="H355" s="23">
        <v>264000</v>
      </c>
    </row>
    <row r="356" spans="1:8">
      <c r="A356" s="8"/>
      <c r="B356" s="7"/>
      <c r="C356" s="26"/>
      <c r="D356" s="25"/>
      <c r="E356" s="25"/>
      <c r="F356" s="25"/>
      <c r="G356" s="37" t="s">
        <v>464</v>
      </c>
      <c r="H356" s="23">
        <v>40680</v>
      </c>
    </row>
    <row r="357" spans="1:8">
      <c r="A357" s="8"/>
      <c r="B357" s="7"/>
      <c r="C357" s="26"/>
      <c r="D357" s="25"/>
      <c r="E357" s="25"/>
      <c r="F357" s="25"/>
      <c r="G357" s="134" t="s">
        <v>442</v>
      </c>
      <c r="H357" s="35">
        <v>206136</v>
      </c>
    </row>
    <row r="358" spans="1:8">
      <c r="A358" s="8"/>
      <c r="B358" s="7"/>
      <c r="C358" s="26"/>
      <c r="D358" s="25"/>
      <c r="E358" s="25"/>
      <c r="F358" s="25"/>
      <c r="G358" s="37" t="s">
        <v>444</v>
      </c>
      <c r="H358" s="23">
        <v>1170</v>
      </c>
    </row>
    <row r="359" spans="1:8">
      <c r="A359" s="8"/>
      <c r="B359" s="7"/>
      <c r="C359" s="26"/>
      <c r="D359" s="25"/>
      <c r="E359" s="25"/>
      <c r="F359" s="25"/>
      <c r="G359" s="37" t="s">
        <v>277</v>
      </c>
      <c r="H359" s="23">
        <v>350</v>
      </c>
    </row>
    <row r="360" spans="1:8">
      <c r="A360" s="8"/>
      <c r="B360" s="7"/>
      <c r="C360" s="26"/>
      <c r="D360" s="25"/>
      <c r="E360" s="25"/>
      <c r="F360" s="25"/>
      <c r="G360" s="37" t="s">
        <v>463</v>
      </c>
      <c r="H360" s="23">
        <v>12000</v>
      </c>
    </row>
    <row r="361" spans="1:8">
      <c r="A361" s="8"/>
      <c r="B361" s="7"/>
      <c r="C361" s="26"/>
      <c r="D361" s="25"/>
      <c r="E361" s="25"/>
      <c r="F361" s="25"/>
      <c r="G361" s="37" t="s">
        <v>445</v>
      </c>
      <c r="H361" s="23">
        <v>4800</v>
      </c>
    </row>
    <row r="362" spans="1:8">
      <c r="A362" s="8"/>
      <c r="B362" s="7"/>
      <c r="C362" s="26"/>
      <c r="D362" s="25"/>
      <c r="E362" s="25"/>
      <c r="F362" s="25"/>
      <c r="G362" s="37" t="s">
        <v>446</v>
      </c>
      <c r="H362" s="23">
        <v>3684</v>
      </c>
    </row>
    <row r="363" spans="1:8">
      <c r="A363" s="8"/>
      <c r="B363" s="7"/>
      <c r="C363" s="26"/>
      <c r="D363" s="25"/>
      <c r="E363" s="25"/>
      <c r="F363" s="25"/>
      <c r="G363" s="37" t="s">
        <v>447</v>
      </c>
      <c r="H363" s="23">
        <v>2722</v>
      </c>
    </row>
    <row r="364" spans="1:8">
      <c r="A364" s="8"/>
      <c r="B364" s="7"/>
      <c r="C364" s="26"/>
      <c r="D364" s="25"/>
      <c r="E364" s="25"/>
      <c r="F364" s="25"/>
      <c r="G364" s="37" t="s">
        <v>278</v>
      </c>
      <c r="H364" s="23">
        <v>1498</v>
      </c>
    </row>
    <row r="365" spans="1:8">
      <c r="A365" s="8"/>
      <c r="B365" s="7"/>
      <c r="C365" s="26"/>
      <c r="D365" s="25"/>
      <c r="E365" s="25"/>
      <c r="F365" s="25"/>
      <c r="G365" s="37" t="s">
        <v>448</v>
      </c>
      <c r="H365" s="23">
        <v>11000</v>
      </c>
    </row>
    <row r="366" spans="1:8">
      <c r="A366" s="8"/>
      <c r="B366" s="7"/>
      <c r="C366" s="26"/>
      <c r="D366" s="25"/>
      <c r="E366" s="25"/>
      <c r="F366" s="25"/>
      <c r="G366" s="37" t="s">
        <v>449</v>
      </c>
      <c r="H366" s="23">
        <v>4800</v>
      </c>
    </row>
    <row r="367" spans="1:8">
      <c r="A367" s="8"/>
      <c r="B367" s="7"/>
      <c r="C367" s="26"/>
      <c r="D367" s="25"/>
      <c r="E367" s="25"/>
      <c r="F367" s="25"/>
      <c r="G367" s="37" t="s">
        <v>450</v>
      </c>
      <c r="H367" s="23">
        <v>300</v>
      </c>
    </row>
    <row r="368" spans="1:8">
      <c r="A368" s="8"/>
      <c r="B368" s="7"/>
      <c r="C368" s="26"/>
      <c r="D368" s="25"/>
      <c r="E368" s="25"/>
      <c r="F368" s="25"/>
      <c r="G368" s="37" t="s">
        <v>279</v>
      </c>
      <c r="H368" s="23">
        <v>1500</v>
      </c>
    </row>
    <row r="369" spans="1:8">
      <c r="A369" s="8"/>
      <c r="B369" s="7"/>
      <c r="C369" s="26"/>
      <c r="D369" s="25"/>
      <c r="E369" s="25"/>
      <c r="F369" s="25"/>
      <c r="G369" s="37" t="s">
        <v>451</v>
      </c>
      <c r="H369" s="23">
        <v>12000</v>
      </c>
    </row>
    <row r="370" spans="1:8">
      <c r="A370" s="8"/>
      <c r="B370" s="7"/>
      <c r="C370" s="26"/>
      <c r="D370" s="25"/>
      <c r="E370" s="25"/>
      <c r="F370" s="25"/>
      <c r="G370" s="137" t="s">
        <v>23</v>
      </c>
      <c r="H370" s="138">
        <f>SUBTOTAL(9,H355:H369)</f>
        <v>566640</v>
      </c>
    </row>
    <row r="371" spans="1:8" ht="24">
      <c r="A371" s="8"/>
      <c r="B371" s="7"/>
      <c r="C371" s="220" t="s">
        <v>4</v>
      </c>
      <c r="D371" s="25">
        <f>H379</f>
        <v>270000</v>
      </c>
      <c r="E371" s="25">
        <v>160000</v>
      </c>
      <c r="F371" s="25">
        <f>D371-E371</f>
        <v>110000</v>
      </c>
      <c r="G371" s="28" t="s">
        <v>77</v>
      </c>
      <c r="H371" s="27"/>
    </row>
    <row r="372" spans="1:8">
      <c r="A372" s="8"/>
      <c r="B372" s="7"/>
      <c r="C372" s="26"/>
      <c r="D372" s="25"/>
      <c r="E372" s="25"/>
      <c r="F372" s="25"/>
      <c r="G372" s="248" t="s">
        <v>234</v>
      </c>
      <c r="H372" s="251">
        <v>6000</v>
      </c>
    </row>
    <row r="373" spans="1:8">
      <c r="A373" s="8"/>
      <c r="B373" s="7"/>
      <c r="C373" s="26"/>
      <c r="D373" s="25"/>
      <c r="E373" s="25"/>
      <c r="F373" s="25"/>
      <c r="G373" s="252" t="s">
        <v>79</v>
      </c>
      <c r="H373" s="251"/>
    </row>
    <row r="374" spans="1:8">
      <c r="A374" s="8"/>
      <c r="B374" s="7"/>
      <c r="C374" s="26"/>
      <c r="D374" s="25"/>
      <c r="E374" s="25"/>
      <c r="F374" s="25"/>
      <c r="G374" s="248" t="s">
        <v>414</v>
      </c>
      <c r="H374" s="251">
        <v>120000</v>
      </c>
    </row>
    <row r="375" spans="1:8" s="30" customFormat="1">
      <c r="A375" s="34"/>
      <c r="B375" s="33"/>
      <c r="C375" s="33"/>
      <c r="D375" s="32"/>
      <c r="E375" s="32"/>
      <c r="F375" s="32"/>
      <c r="G375" s="249" t="s">
        <v>465</v>
      </c>
      <c r="H375" s="260">
        <v>100000</v>
      </c>
    </row>
    <row r="376" spans="1:8">
      <c r="A376" s="8"/>
      <c r="B376" s="7"/>
      <c r="C376" s="26"/>
      <c r="D376" s="25"/>
      <c r="E376" s="25"/>
      <c r="F376" s="25"/>
      <c r="G376" s="252" t="s">
        <v>78</v>
      </c>
      <c r="H376" s="251"/>
    </row>
    <row r="377" spans="1:8">
      <c r="A377" s="8"/>
      <c r="B377" s="7"/>
      <c r="C377" s="26"/>
      <c r="D377" s="25"/>
      <c r="E377" s="25"/>
      <c r="F377" s="25"/>
      <c r="G377" s="249" t="s">
        <v>207</v>
      </c>
      <c r="H377" s="251">
        <f>200*50*2</f>
        <v>20000</v>
      </c>
    </row>
    <row r="378" spans="1:8">
      <c r="A378" s="8"/>
      <c r="B378" s="7"/>
      <c r="C378" s="26"/>
      <c r="D378" s="25"/>
      <c r="E378" s="25"/>
      <c r="F378" s="25"/>
      <c r="G378" s="249" t="s">
        <v>208</v>
      </c>
      <c r="H378" s="251">
        <f>200*60*2</f>
        <v>24000</v>
      </c>
    </row>
    <row r="379" spans="1:8">
      <c r="A379" s="8"/>
      <c r="B379" s="7"/>
      <c r="C379" s="26"/>
      <c r="D379" s="25"/>
      <c r="E379" s="25"/>
      <c r="F379" s="25"/>
      <c r="G379" s="137" t="s">
        <v>23</v>
      </c>
      <c r="H379" s="138">
        <f>SUBTOTAL(9,H372:H378)</f>
        <v>270000</v>
      </c>
    </row>
    <row r="380" spans="1:8">
      <c r="A380" s="8"/>
      <c r="B380" s="7"/>
      <c r="C380" s="26" t="s">
        <v>0</v>
      </c>
      <c r="D380" s="25">
        <f>H386</f>
        <v>520000</v>
      </c>
      <c r="E380" s="25">
        <v>584000</v>
      </c>
      <c r="F380" s="25">
        <f>D380-E380</f>
        <v>-64000</v>
      </c>
      <c r="G380" s="266" t="s">
        <v>77</v>
      </c>
      <c r="H380" s="151"/>
    </row>
    <row r="381" spans="1:8">
      <c r="A381" s="8"/>
      <c r="B381" s="7"/>
      <c r="C381" s="26"/>
      <c r="D381" s="25"/>
      <c r="E381" s="25"/>
      <c r="F381" s="25"/>
      <c r="G381" s="249" t="s">
        <v>502</v>
      </c>
      <c r="H381" s="251">
        <v>4000</v>
      </c>
    </row>
    <row r="382" spans="1:8">
      <c r="A382" s="8"/>
      <c r="B382" s="7"/>
      <c r="C382" s="26"/>
      <c r="D382" s="25"/>
      <c r="E382" s="25"/>
      <c r="F382" s="25"/>
      <c r="G382" s="252" t="s">
        <v>79</v>
      </c>
      <c r="H382" s="251"/>
    </row>
    <row r="383" spans="1:8">
      <c r="A383" s="8"/>
      <c r="B383" s="7"/>
      <c r="C383" s="26"/>
      <c r="D383" s="25"/>
      <c r="E383" s="25"/>
      <c r="F383" s="25"/>
      <c r="G383" s="249" t="s">
        <v>503</v>
      </c>
      <c r="H383" s="251">
        <v>30000</v>
      </c>
    </row>
    <row r="384" spans="1:8">
      <c r="A384" s="8"/>
      <c r="B384" s="7"/>
      <c r="C384" s="26"/>
      <c r="D384" s="25"/>
      <c r="E384" s="25"/>
      <c r="F384" s="25"/>
      <c r="G384" s="252" t="s">
        <v>78</v>
      </c>
      <c r="H384" s="251"/>
    </row>
    <row r="385" spans="1:8">
      <c r="A385" s="8"/>
      <c r="B385" s="7"/>
      <c r="C385" s="26"/>
      <c r="D385" s="25"/>
      <c r="E385" s="25"/>
      <c r="F385" s="25"/>
      <c r="G385" s="249" t="s">
        <v>422</v>
      </c>
      <c r="H385" s="251">
        <v>486000</v>
      </c>
    </row>
    <row r="386" spans="1:8">
      <c r="A386" s="8"/>
      <c r="B386" s="7"/>
      <c r="C386" s="26"/>
      <c r="D386" s="25"/>
      <c r="E386" s="25"/>
      <c r="F386" s="25"/>
      <c r="G386" s="137" t="s">
        <v>23</v>
      </c>
      <c r="H386" s="138">
        <f>SUBTOTAL(9,H381:H385)</f>
        <v>520000</v>
      </c>
    </row>
    <row r="387" spans="1:8">
      <c r="A387" s="8"/>
      <c r="B387" s="7"/>
      <c r="C387" s="26" t="s">
        <v>3</v>
      </c>
      <c r="D387" s="25">
        <f>H390</f>
        <v>40000</v>
      </c>
      <c r="E387" s="25">
        <v>40000</v>
      </c>
      <c r="F387" s="25">
        <f>D387-E387</f>
        <v>0</v>
      </c>
      <c r="G387" s="28" t="s">
        <v>78</v>
      </c>
      <c r="H387" s="27"/>
    </row>
    <row r="388" spans="1:8">
      <c r="A388" s="8"/>
      <c r="B388" s="7"/>
      <c r="C388" s="26"/>
      <c r="D388" s="25"/>
      <c r="E388" s="25"/>
      <c r="F388" s="25"/>
      <c r="G388" s="248" t="s">
        <v>504</v>
      </c>
      <c r="H388" s="261">
        <f>300*45*2</f>
        <v>27000</v>
      </c>
    </row>
    <row r="389" spans="1:8">
      <c r="A389" s="8"/>
      <c r="B389" s="7"/>
      <c r="C389" s="26"/>
      <c r="D389" s="25"/>
      <c r="E389" s="25"/>
      <c r="F389" s="25"/>
      <c r="G389" s="248" t="s">
        <v>505</v>
      </c>
      <c r="H389" s="251">
        <f>260*50</f>
        <v>13000</v>
      </c>
    </row>
    <row r="390" spans="1:8" ht="17.25" thickBot="1">
      <c r="A390" s="8"/>
      <c r="B390" s="7"/>
      <c r="C390" s="26"/>
      <c r="D390" s="25"/>
      <c r="E390" s="25"/>
      <c r="F390" s="25"/>
      <c r="G390" s="149" t="s">
        <v>23</v>
      </c>
      <c r="H390" s="150">
        <f>SUBTOTAL(9,H388:H389)</f>
        <v>40000</v>
      </c>
    </row>
    <row r="391" spans="1:8">
      <c r="A391" s="229" t="s">
        <v>92</v>
      </c>
      <c r="B391" s="230"/>
      <c r="C391" s="231"/>
      <c r="D391" s="232">
        <f>D392</f>
        <v>87600</v>
      </c>
      <c r="E391" s="232">
        <v>87600</v>
      </c>
      <c r="F391" s="232">
        <f>SUBTOTAL(9,F392:F403)</f>
        <v>0</v>
      </c>
      <c r="G391" s="233"/>
      <c r="H391" s="234"/>
    </row>
    <row r="392" spans="1:8">
      <c r="A392" s="8"/>
      <c r="B392" s="11" t="s">
        <v>92</v>
      </c>
      <c r="C392" s="10"/>
      <c r="D392" s="9">
        <f>D393+D401</f>
        <v>87600</v>
      </c>
      <c r="E392" s="9">
        <v>87600</v>
      </c>
      <c r="F392" s="9">
        <f>SUBTOTAL(9,F393:F403)</f>
        <v>0</v>
      </c>
      <c r="G392" s="141"/>
      <c r="H392" s="142"/>
    </row>
    <row r="393" spans="1:8">
      <c r="A393" s="8"/>
      <c r="B393" s="7"/>
      <c r="C393" s="6" t="s">
        <v>92</v>
      </c>
      <c r="D393" s="38">
        <f>H400</f>
        <v>57600</v>
      </c>
      <c r="E393" s="38">
        <v>57600</v>
      </c>
      <c r="F393" s="38">
        <f>D393-E393</f>
        <v>0</v>
      </c>
      <c r="G393" s="28"/>
      <c r="H393" s="27"/>
    </row>
    <row r="394" spans="1:8">
      <c r="A394" s="8"/>
      <c r="B394" s="7"/>
      <c r="C394" s="26"/>
      <c r="D394" s="25"/>
      <c r="E394" s="25"/>
      <c r="F394" s="25"/>
      <c r="G394" s="136" t="s">
        <v>71</v>
      </c>
      <c r="H394" s="23"/>
    </row>
    <row r="395" spans="1:8">
      <c r="A395" s="8"/>
      <c r="B395" s="7"/>
      <c r="C395" s="26"/>
      <c r="D395" s="25"/>
      <c r="E395" s="25"/>
      <c r="F395" s="25"/>
      <c r="G395" s="44" t="s">
        <v>192</v>
      </c>
      <c r="H395" s="23">
        <v>6000</v>
      </c>
    </row>
    <row r="396" spans="1:8" s="41" customFormat="1">
      <c r="A396" s="8"/>
      <c r="B396" s="7"/>
      <c r="C396" s="26"/>
      <c r="D396" s="25"/>
      <c r="E396" s="25"/>
      <c r="F396" s="25"/>
      <c r="G396" s="44" t="s">
        <v>209</v>
      </c>
      <c r="H396" s="23">
        <v>1600</v>
      </c>
    </row>
    <row r="397" spans="1:8" s="41" customFormat="1">
      <c r="A397" s="8"/>
      <c r="B397" s="7"/>
      <c r="C397" s="26"/>
      <c r="D397" s="25"/>
      <c r="E397" s="25"/>
      <c r="F397" s="25"/>
      <c r="G397" s="44" t="s">
        <v>490</v>
      </c>
      <c r="H397" s="23">
        <v>30000</v>
      </c>
    </row>
    <row r="398" spans="1:8" s="41" customFormat="1">
      <c r="A398" s="8"/>
      <c r="B398" s="7"/>
      <c r="C398" s="26"/>
      <c r="D398" s="25"/>
      <c r="E398" s="25"/>
      <c r="F398" s="25"/>
      <c r="G398" s="267" t="s">
        <v>284</v>
      </c>
      <c r="H398" s="35">
        <f>2000*5</f>
        <v>10000</v>
      </c>
    </row>
    <row r="399" spans="1:8" s="41" customFormat="1">
      <c r="A399" s="8"/>
      <c r="B399" s="7"/>
      <c r="C399" s="26"/>
      <c r="D399" s="25"/>
      <c r="E399" s="25"/>
      <c r="F399" s="25"/>
      <c r="G399" s="44" t="s">
        <v>285</v>
      </c>
      <c r="H399" s="23">
        <v>10000</v>
      </c>
    </row>
    <row r="400" spans="1:8">
      <c r="A400" s="8"/>
      <c r="B400" s="7"/>
      <c r="C400" s="26"/>
      <c r="D400" s="25"/>
      <c r="E400" s="25"/>
      <c r="F400" s="25"/>
      <c r="G400" s="137" t="s">
        <v>23</v>
      </c>
      <c r="H400" s="138">
        <f>SUBTOTAL(9,H394:H399)</f>
        <v>57600</v>
      </c>
    </row>
    <row r="401" spans="1:8">
      <c r="A401" s="8"/>
      <c r="B401" s="7"/>
      <c r="C401" s="26" t="s">
        <v>93</v>
      </c>
      <c r="D401" s="25">
        <f>H403</f>
        <v>30000</v>
      </c>
      <c r="E401" s="25">
        <v>30000</v>
      </c>
      <c r="F401" s="25">
        <f>D401-E401</f>
        <v>0</v>
      </c>
      <c r="G401" s="28" t="s">
        <v>71</v>
      </c>
      <c r="H401" s="27"/>
    </row>
    <row r="402" spans="1:8">
      <c r="A402" s="8"/>
      <c r="B402" s="7"/>
      <c r="C402" s="26"/>
      <c r="D402" s="25"/>
      <c r="E402" s="25"/>
      <c r="F402" s="25"/>
      <c r="G402" s="44" t="s">
        <v>254</v>
      </c>
      <c r="H402" s="42">
        <f>15*1000*2</f>
        <v>30000</v>
      </c>
    </row>
    <row r="403" spans="1:8">
      <c r="A403" s="8"/>
      <c r="B403" s="7"/>
      <c r="C403" s="18"/>
      <c r="D403" s="39"/>
      <c r="E403" s="39"/>
      <c r="F403" s="39"/>
      <c r="G403" s="137" t="s">
        <v>23</v>
      </c>
      <c r="H403" s="138">
        <f>SUBTOTAL(9,H401:H402)</f>
        <v>30000</v>
      </c>
    </row>
    <row r="404" spans="1:8">
      <c r="A404" s="16" t="s">
        <v>94</v>
      </c>
      <c r="B404" s="15"/>
      <c r="C404" s="14"/>
      <c r="D404" s="13">
        <f>D405</f>
        <v>437072</v>
      </c>
      <c r="E404" s="13">
        <v>767347</v>
      </c>
      <c r="F404" s="13">
        <f>SUBTOTAL(9,F405:F409)</f>
        <v>-330275</v>
      </c>
      <c r="G404" s="12"/>
      <c r="H404" s="145"/>
    </row>
    <row r="405" spans="1:8">
      <c r="A405" s="8"/>
      <c r="B405" s="11" t="s">
        <v>95</v>
      </c>
      <c r="C405" s="10"/>
      <c r="D405" s="9">
        <f>SUM(D406:D409)</f>
        <v>437072</v>
      </c>
      <c r="E405" s="9">
        <v>767347</v>
      </c>
      <c r="F405" s="9">
        <f>SUBTOTAL(9,F406:F409)</f>
        <v>-330275</v>
      </c>
      <c r="G405" s="141"/>
      <c r="H405" s="142"/>
    </row>
    <row r="406" spans="1:8">
      <c r="A406" s="8"/>
      <c r="B406" s="7"/>
      <c r="C406" s="6" t="s">
        <v>223</v>
      </c>
      <c r="D406" s="243">
        <f>H409</f>
        <v>437072</v>
      </c>
      <c r="E406" s="38">
        <v>767347</v>
      </c>
      <c r="F406" s="38">
        <f>D406-E406</f>
        <v>-330275</v>
      </c>
      <c r="G406" s="28" t="s">
        <v>71</v>
      </c>
      <c r="H406" s="27"/>
    </row>
    <row r="407" spans="1:8">
      <c r="A407" s="8"/>
      <c r="B407" s="7"/>
      <c r="C407" s="26"/>
      <c r="D407" s="25"/>
      <c r="E407" s="25"/>
      <c r="F407" s="25"/>
      <c r="G407" s="227" t="s">
        <v>496</v>
      </c>
      <c r="H407" s="228">
        <v>429942</v>
      </c>
    </row>
    <row r="408" spans="1:8">
      <c r="A408" s="8"/>
      <c r="B408" s="7"/>
      <c r="C408" s="26"/>
      <c r="D408" s="25"/>
      <c r="E408" s="25"/>
      <c r="F408" s="25"/>
      <c r="G408" s="227" t="s">
        <v>471</v>
      </c>
      <c r="H408" s="228">
        <v>7130</v>
      </c>
    </row>
    <row r="409" spans="1:8">
      <c r="A409" s="235"/>
      <c r="B409" s="236"/>
      <c r="C409" s="18"/>
      <c r="D409" s="39"/>
      <c r="E409" s="39"/>
      <c r="F409" s="39"/>
      <c r="G409" s="137" t="s">
        <v>23</v>
      </c>
      <c r="H409" s="138">
        <f>SUBTOTAL(9,H406:H408)</f>
        <v>437072</v>
      </c>
    </row>
    <row r="410" spans="1:8">
      <c r="A410" s="22" t="s">
        <v>222</v>
      </c>
      <c r="B410" s="21"/>
      <c r="C410" s="20"/>
      <c r="D410" s="19">
        <v>0</v>
      </c>
      <c r="E410" s="19">
        <v>0</v>
      </c>
      <c r="F410" s="19">
        <f>SUBTOTAL(9,F411:F415)</f>
        <v>0</v>
      </c>
      <c r="G410" s="152"/>
      <c r="H410" s="153"/>
    </row>
    <row r="411" spans="1:8">
      <c r="A411" s="8"/>
      <c r="B411" s="11" t="s">
        <v>221</v>
      </c>
      <c r="C411" s="10"/>
      <c r="D411" s="9">
        <v>0</v>
      </c>
      <c r="E411" s="9">
        <v>0</v>
      </c>
      <c r="F411" s="9">
        <f>SUBTOTAL(9,F412:F413)</f>
        <v>0</v>
      </c>
      <c r="G411" s="141"/>
      <c r="H411" s="142"/>
    </row>
    <row r="412" spans="1:8">
      <c r="A412" s="8"/>
      <c r="B412" s="7"/>
      <c r="C412" s="18" t="s">
        <v>2</v>
      </c>
      <c r="D412" s="5">
        <v>0</v>
      </c>
      <c r="E412" s="5">
        <v>0</v>
      </c>
      <c r="F412" s="5" t="s">
        <v>470</v>
      </c>
      <c r="G412" s="143"/>
      <c r="H412" s="144"/>
    </row>
    <row r="413" spans="1:8">
      <c r="A413" s="8"/>
      <c r="B413" s="7"/>
      <c r="C413" s="17" t="s">
        <v>96</v>
      </c>
      <c r="D413" s="5">
        <v>0</v>
      </c>
      <c r="E413" s="5">
        <v>0</v>
      </c>
      <c r="F413" s="5">
        <f>D413-E413</f>
        <v>0</v>
      </c>
      <c r="G413" s="154"/>
      <c r="H413" s="155">
        <v>0</v>
      </c>
    </row>
    <row r="414" spans="1:8">
      <c r="A414" s="8"/>
      <c r="B414" s="11" t="s">
        <v>1</v>
      </c>
      <c r="C414" s="10"/>
      <c r="D414" s="9">
        <v>0</v>
      </c>
      <c r="E414" s="9">
        <v>0</v>
      </c>
      <c r="F414" s="9">
        <f>SUBTOTAL(9,F415:F415)</f>
        <v>0</v>
      </c>
      <c r="G414" s="141"/>
      <c r="H414" s="142"/>
    </row>
    <row r="415" spans="1:8">
      <c r="A415" s="235"/>
      <c r="B415" s="236"/>
      <c r="C415" s="17" t="s">
        <v>1</v>
      </c>
      <c r="D415" s="5">
        <v>0</v>
      </c>
      <c r="E415" s="5">
        <v>0</v>
      </c>
      <c r="F415" s="5">
        <f>D415-E415</f>
        <v>0</v>
      </c>
      <c r="G415" s="143"/>
      <c r="H415" s="144">
        <v>0</v>
      </c>
    </row>
    <row r="416" spans="1:8">
      <c r="A416" s="22" t="s">
        <v>97</v>
      </c>
      <c r="B416" s="21"/>
      <c r="C416" s="20"/>
      <c r="D416" s="19">
        <f>D417+D419+D421+D423</f>
        <v>619682</v>
      </c>
      <c r="E416" s="19">
        <v>771720</v>
      </c>
      <c r="F416" s="19">
        <f>SUBTOTAL(9,F417:F424)</f>
        <v>-152038</v>
      </c>
      <c r="G416" s="152"/>
      <c r="H416" s="153"/>
    </row>
    <row r="417" spans="1:8">
      <c r="A417" s="8"/>
      <c r="B417" s="11" t="s">
        <v>98</v>
      </c>
      <c r="C417" s="10"/>
      <c r="D417" s="9">
        <v>0</v>
      </c>
      <c r="E417" s="9">
        <v>0</v>
      </c>
      <c r="F417" s="9">
        <f>SUBTOTAL(9,F418:F418)</f>
        <v>0</v>
      </c>
      <c r="G417" s="141"/>
      <c r="H417" s="142"/>
    </row>
    <row r="418" spans="1:8">
      <c r="A418" s="8"/>
      <c r="B418" s="7"/>
      <c r="C418" s="18" t="s">
        <v>98</v>
      </c>
      <c r="D418" s="5">
        <v>0</v>
      </c>
      <c r="E418" s="5">
        <v>0</v>
      </c>
      <c r="F418" s="5">
        <f>D418-E418</f>
        <v>0</v>
      </c>
      <c r="G418" s="143"/>
      <c r="H418" s="144"/>
    </row>
    <row r="419" spans="1:8">
      <c r="A419" s="8"/>
      <c r="B419" s="11" t="s">
        <v>99</v>
      </c>
      <c r="C419" s="10"/>
      <c r="D419" s="9">
        <f>D420</f>
        <v>619682</v>
      </c>
      <c r="E419" s="9">
        <v>771720</v>
      </c>
      <c r="F419" s="9">
        <f>SUBTOTAL(9,F420:F420)</f>
        <v>-152038</v>
      </c>
      <c r="G419" s="141"/>
      <c r="H419" s="142"/>
    </row>
    <row r="420" spans="1:8">
      <c r="A420" s="8"/>
      <c r="B420" s="7"/>
      <c r="C420" s="6" t="s">
        <v>99</v>
      </c>
      <c r="D420" s="5">
        <f>H420</f>
        <v>619682</v>
      </c>
      <c r="E420" s="5">
        <v>771720</v>
      </c>
      <c r="F420" s="5">
        <f>D420-E420</f>
        <v>-152038</v>
      </c>
      <c r="G420" s="154" t="s">
        <v>492</v>
      </c>
      <c r="H420" s="155">
        <v>619682</v>
      </c>
    </row>
    <row r="421" spans="1:8">
      <c r="A421" s="8"/>
      <c r="B421" s="11" t="s">
        <v>100</v>
      </c>
      <c r="C421" s="10"/>
      <c r="D421" s="9">
        <v>0</v>
      </c>
      <c r="E421" s="9">
        <v>0</v>
      </c>
      <c r="F421" s="9">
        <f>SUBTOTAL(9,F422:F422)</f>
        <v>0</v>
      </c>
      <c r="G421" s="141"/>
      <c r="H421" s="142"/>
    </row>
    <row r="422" spans="1:8">
      <c r="A422" s="8"/>
      <c r="B422" s="7"/>
      <c r="C422" s="18" t="s">
        <v>100</v>
      </c>
      <c r="D422" s="5">
        <v>0</v>
      </c>
      <c r="E422" s="5">
        <v>0</v>
      </c>
      <c r="F422" s="5">
        <f>D422-E422</f>
        <v>0</v>
      </c>
      <c r="G422" s="143"/>
      <c r="H422" s="144"/>
    </row>
    <row r="423" spans="1:8">
      <c r="A423" s="8"/>
      <c r="B423" s="11" t="s">
        <v>101</v>
      </c>
      <c r="C423" s="10"/>
      <c r="D423" s="9">
        <v>0</v>
      </c>
      <c r="E423" s="9">
        <v>0</v>
      </c>
      <c r="F423" s="9">
        <f>SUBTOTAL(9,F424:F424)</f>
        <v>0</v>
      </c>
      <c r="G423" s="141"/>
      <c r="H423" s="142"/>
    </row>
    <row r="424" spans="1:8">
      <c r="A424" s="8"/>
      <c r="B424" s="7"/>
      <c r="C424" s="17" t="s">
        <v>101</v>
      </c>
      <c r="D424" s="5">
        <v>0</v>
      </c>
      <c r="E424" s="5">
        <v>0</v>
      </c>
      <c r="F424" s="5">
        <f>D424-E424</f>
        <v>0</v>
      </c>
      <c r="G424" s="143"/>
      <c r="H424" s="144"/>
    </row>
    <row r="425" spans="1:8">
      <c r="A425" s="16" t="s">
        <v>58</v>
      </c>
      <c r="B425" s="15"/>
      <c r="C425" s="14"/>
      <c r="D425" s="19">
        <f>D426</f>
        <v>2000000</v>
      </c>
      <c r="E425" s="19">
        <v>0</v>
      </c>
      <c r="F425" s="19">
        <f>SUBTOTAL(9,F426:F428)</f>
        <v>2000000</v>
      </c>
      <c r="G425" s="12"/>
      <c r="H425" s="145"/>
    </row>
    <row r="426" spans="1:8">
      <c r="A426" s="8"/>
      <c r="B426" s="11" t="s">
        <v>102</v>
      </c>
      <c r="C426" s="10"/>
      <c r="D426" s="9">
        <f>D427+D428</f>
        <v>2000000</v>
      </c>
      <c r="E426" s="9">
        <v>0</v>
      </c>
      <c r="F426" s="9">
        <f>SUBTOTAL(9,F427:F428)</f>
        <v>2000000</v>
      </c>
      <c r="G426" s="141"/>
      <c r="H426" s="142"/>
    </row>
    <row r="427" spans="1:8">
      <c r="A427" s="8"/>
      <c r="B427" s="7"/>
      <c r="C427" s="221" t="s">
        <v>128</v>
      </c>
      <c r="D427" s="5">
        <v>0</v>
      </c>
      <c r="E427" s="5">
        <v>0</v>
      </c>
      <c r="F427" s="5">
        <f>D427-E427</f>
        <v>0</v>
      </c>
      <c r="G427" s="143"/>
      <c r="H427" s="144"/>
    </row>
    <row r="428" spans="1:8">
      <c r="A428" s="8"/>
      <c r="B428" s="7"/>
      <c r="C428" s="221" t="s">
        <v>129</v>
      </c>
      <c r="D428" s="5">
        <v>2000000</v>
      </c>
      <c r="E428" s="5">
        <v>0</v>
      </c>
      <c r="F428" s="5">
        <f>D428-E428</f>
        <v>2000000</v>
      </c>
      <c r="G428" s="143" t="s">
        <v>495</v>
      </c>
      <c r="H428" s="144">
        <v>2000000</v>
      </c>
    </row>
    <row r="429" spans="1:8" ht="17.25" thickBot="1">
      <c r="A429" s="117" t="s">
        <v>103</v>
      </c>
      <c r="B429" s="4"/>
      <c r="C429" s="3"/>
      <c r="D429" s="119">
        <f>D5+D57+D391+D404+D352+D425+D410+D416</f>
        <v>13208937</v>
      </c>
      <c r="E429" s="119">
        <v>11481870</v>
      </c>
      <c r="F429" s="119">
        <f>D429-E429</f>
        <v>1727067</v>
      </c>
      <c r="G429" s="156"/>
      <c r="H429" s="121"/>
    </row>
    <row r="430" spans="1:8">
      <c r="A430" s="126"/>
      <c r="B430" s="126"/>
      <c r="C430" s="126"/>
      <c r="D430" s="128"/>
    </row>
    <row r="431" spans="1:8">
      <c r="A431" s="306"/>
      <c r="B431" s="306"/>
      <c r="C431" s="306"/>
      <c r="D431" s="127"/>
    </row>
  </sheetData>
  <mergeCells count="6">
    <mergeCell ref="A431:C431"/>
    <mergeCell ref="A1:H1"/>
    <mergeCell ref="D3:D4"/>
    <mergeCell ref="E3:E4"/>
    <mergeCell ref="F3:F4"/>
    <mergeCell ref="G3:H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표지</vt:lpstr>
      <vt:lpstr>총칙</vt:lpstr>
      <vt:lpstr>총괄표</vt:lpstr>
      <vt:lpstr>(학교회계) 세입예산서</vt:lpstr>
      <vt:lpstr>(학교회계) 세출예산서</vt:lpstr>
      <vt:lpstr>'(학교회계) 세입예산서'!Print_Area</vt:lpstr>
      <vt:lpstr>'(학교회계) 세출예산서'!Print_Area</vt:lpstr>
      <vt:lpstr>총괄표!Print_Area</vt:lpstr>
      <vt:lpstr>'(학교회계) 세입예산서'!Print_Titles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kfpp04</dc:creator>
  <cp:lastModifiedBy>SKIS</cp:lastModifiedBy>
  <cp:lastPrinted>2024-12-02T07:59:37Z</cp:lastPrinted>
  <dcterms:created xsi:type="dcterms:W3CDTF">2018-07-11T02:32:32Z</dcterms:created>
  <dcterms:modified xsi:type="dcterms:W3CDTF">2025-02-17T07:38:48Z</dcterms:modified>
</cp:coreProperties>
</file>